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8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1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2.xml" ContentType="application/vnd.openxmlformats-officedocument.drawingml.chartshapes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3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4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7.xml" ContentType="application/vnd.openxmlformats-officedocument.drawingml.chartshapes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0.xml" ContentType="application/vnd.openxmlformats-officedocument.drawingml.chartshapes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1.xml" ContentType="application/vnd.openxmlformats-officedocument.drawingml.chartshapes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Data (D drive)\iTM 2020\08. Data Visualization Bhutan\Sept 2020 - Training Materials\03. Data Producer\"/>
    </mc:Choice>
  </mc:AlternateContent>
  <bookViews>
    <workbookView xWindow="0" yWindow="0" windowWidth="15360" windowHeight="7635" tabRatio="622" activeTab="1"/>
  </bookViews>
  <sheets>
    <sheet name="Day 1-2 - Demo" sheetId="10" r:id="rId1"/>
    <sheet name="Day 1-2 - Hands-on" sheetId="21" r:id="rId2"/>
    <sheet name="Workbook" sheetId="11" r:id="rId3"/>
    <sheet name="Day 2 - Profile - Demo" sheetId="13" r:id="rId4"/>
    <sheet name="Day 2 - Profile - Hands-on" sheetId="25" r:id="rId5"/>
    <sheet name="Profile - Workbook" sheetId="14" r:id="rId6"/>
    <sheet name="Day 3 DEMO" sheetId="29" r:id="rId7"/>
    <sheet name="Day 3 HANDS-ON" sheetId="30" r:id="rId8"/>
    <sheet name="DV - Demo" sheetId="17" r:id="rId9"/>
    <sheet name="DV-Hands-on" sheetId="26" r:id="rId10"/>
    <sheet name="DV -Workbook" sheetId="19" r:id="rId11"/>
    <sheet name="Poverty Data 2017" sheetId="28" r:id="rId12"/>
  </sheets>
  <definedNames>
    <definedName name="_xlnm._FilterDatabase" localSheetId="8" hidden="1">'DV - Demo'!$A$20:$G$40</definedName>
    <definedName name="_xlnm._FilterDatabase" localSheetId="11" hidden="1">'Poverty Data 2017'!#REF!</definedName>
    <definedName name="_xlchart.0" hidden="1">'Day 2 - Profile - Hands-on'!$K$45:$K$52</definedName>
    <definedName name="_xlchart.1" hidden="1">'Day 2 - Profile - Hands-on'!$L$44</definedName>
    <definedName name="_xlchart.2" hidden="1">'Day 2 - Profile - Hands-on'!$L$45:$L$52</definedName>
    <definedName name="_xlnm.Print_Area" localSheetId="3">'Day 2 - Profile - Demo'!$L$2:$Z$34</definedName>
    <definedName name="_xlnm.Print_Area" localSheetId="5">'Profile - Workbook'!$L$2:$Z$34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0" l="1"/>
  <c r="E65" i="10" s="1"/>
  <c r="D66" i="10" l="1"/>
  <c r="N27" i="28"/>
  <c r="M27" i="28"/>
  <c r="L27" i="28"/>
  <c r="L18" i="28"/>
  <c r="L17" i="28"/>
  <c r="M18" i="28"/>
  <c r="M17" i="28"/>
  <c r="M16" i="28"/>
  <c r="L16" i="28"/>
  <c r="Q4" i="28"/>
  <c r="P4" i="28"/>
  <c r="O4" i="28"/>
  <c r="N4" i="28"/>
  <c r="M4" i="28"/>
  <c r="L4" i="28"/>
  <c r="K4" i="28"/>
  <c r="D67" i="10" l="1"/>
  <c r="E66" i="10"/>
  <c r="K6" i="28"/>
  <c r="L6" i="28" s="1"/>
  <c r="C70" i="26"/>
  <c r="C71" i="26"/>
  <c r="C72" i="26"/>
  <c r="C73" i="26"/>
  <c r="C74" i="26"/>
  <c r="C75" i="26"/>
  <c r="C76" i="26"/>
  <c r="C69" i="26"/>
  <c r="E67" i="10" l="1"/>
  <c r="D68" i="10"/>
  <c r="D22" i="26"/>
  <c r="D23" i="26"/>
  <c r="D24" i="26"/>
  <c r="D25" i="26"/>
  <c r="D26" i="26"/>
  <c r="D27" i="26"/>
  <c r="D28" i="26"/>
  <c r="D21" i="26"/>
  <c r="D69" i="10" l="1"/>
  <c r="E68" i="10"/>
  <c r="J32" i="13"/>
  <c r="C32" i="13" s="1"/>
  <c r="I32" i="13"/>
  <c r="H32" i="13"/>
  <c r="G32" i="13"/>
  <c r="D70" i="10" l="1"/>
  <c r="E69" i="10"/>
  <c r="L52" i="25"/>
  <c r="L51" i="25"/>
  <c r="L50" i="25"/>
  <c r="L49" i="25"/>
  <c r="L48" i="25"/>
  <c r="L47" i="25"/>
  <c r="L46" i="25"/>
  <c r="L45" i="25"/>
  <c r="K40" i="25"/>
  <c r="K39" i="25"/>
  <c r="K38" i="25"/>
  <c r="D71" i="10" l="1"/>
  <c r="E70" i="10"/>
  <c r="E71" i="10" l="1"/>
  <c r="D72" i="10"/>
  <c r="L32" i="25"/>
  <c r="L31" i="25"/>
  <c r="L30" i="25"/>
  <c r="L29" i="25"/>
  <c r="L28" i="25"/>
  <c r="L27" i="25"/>
  <c r="L26" i="25"/>
  <c r="L25" i="25"/>
  <c r="L24" i="25"/>
  <c r="L23" i="25"/>
  <c r="L22" i="25"/>
  <c r="M22" i="25" s="1"/>
  <c r="K11" i="25"/>
  <c r="K10" i="25"/>
  <c r="K9" i="25"/>
  <c r="F11" i="25"/>
  <c r="K8" i="25" s="1"/>
  <c r="G11" i="25"/>
  <c r="D11" i="25"/>
  <c r="E11" i="25"/>
  <c r="C11" i="25"/>
  <c r="L39" i="25"/>
  <c r="L40" i="25" s="1"/>
  <c r="L60" i="25"/>
  <c r="U30" i="21"/>
  <c r="D73" i="10" l="1"/>
  <c r="E72" i="10"/>
  <c r="E73" i="10" l="1"/>
  <c r="D74" i="10"/>
  <c r="S126" i="21"/>
  <c r="S127" i="21" s="1"/>
  <c r="S85" i="21"/>
  <c r="H36" i="21"/>
  <c r="H35" i="21"/>
  <c r="H34" i="21"/>
  <c r="H33" i="21"/>
  <c r="H32" i="21"/>
  <c r="H31" i="21"/>
  <c r="H30" i="21"/>
  <c r="H29" i="21"/>
  <c r="H28" i="21"/>
  <c r="H27" i="21"/>
  <c r="H26" i="21"/>
  <c r="D75" i="10" l="1"/>
  <c r="E74" i="10"/>
  <c r="A31" i="14"/>
  <c r="C31" i="14"/>
  <c r="B31" i="14"/>
  <c r="D31" i="14" s="1"/>
  <c r="V4" i="14"/>
  <c r="W5" i="14"/>
  <c r="W6" i="14" s="1"/>
  <c r="V5" i="14"/>
  <c r="V6" i="14" s="1"/>
  <c r="U5" i="14"/>
  <c r="U6" i="14" s="1"/>
  <c r="W3" i="14"/>
  <c r="W4" i="14" s="1"/>
  <c r="X4" i="14" s="1"/>
  <c r="V3" i="14"/>
  <c r="U3" i="14"/>
  <c r="D76" i="10" l="1"/>
  <c r="E75" i="10"/>
  <c r="X5" i="14"/>
  <c r="E31" i="13"/>
  <c r="D31" i="13"/>
  <c r="C31" i="13"/>
  <c r="B31" i="13"/>
  <c r="E25" i="13"/>
  <c r="E26" i="13"/>
  <c r="E24" i="13"/>
  <c r="W5" i="13"/>
  <c r="V5" i="13"/>
  <c r="V6" i="13" s="1"/>
  <c r="U5" i="13"/>
  <c r="U6" i="13" s="1"/>
  <c r="W3" i="13"/>
  <c r="W4" i="13" s="1"/>
  <c r="X4" i="13" s="1"/>
  <c r="V3" i="13"/>
  <c r="U3" i="13"/>
  <c r="D77" i="10" l="1"/>
  <c r="E76" i="10"/>
  <c r="X5" i="13"/>
  <c r="W6" i="13"/>
  <c r="D78" i="10" l="1"/>
  <c r="E77" i="10"/>
  <c r="H115" i="10"/>
  <c r="I114" i="10"/>
  <c r="E78" i="10" l="1"/>
  <c r="D79" i="10"/>
  <c r="L90" i="11"/>
  <c r="L157" i="10"/>
  <c r="K157" i="10"/>
  <c r="E79" i="10" l="1"/>
  <c r="D80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46" i="10"/>
  <c r="E80" i="10" l="1"/>
  <c r="D81" i="10"/>
  <c r="D82" i="10" l="1"/>
  <c r="E81" i="10"/>
  <c r="D83" i="10" l="1"/>
  <c r="E82" i="10"/>
  <c r="E83" i="10" l="1"/>
  <c r="D84" i="10"/>
  <c r="E84" i="10" s="1"/>
</calcChain>
</file>

<file path=xl/sharedStrings.xml><?xml version="1.0" encoding="utf-8"?>
<sst xmlns="http://schemas.openxmlformats.org/spreadsheetml/2006/main" count="1543" uniqueCount="439">
  <si>
    <t>Bhutan MIS, 2010</t>
  </si>
  <si>
    <t>Dual-axis Chart</t>
  </si>
  <si>
    <t>Table 3.1 Proportion of Employed Persons by Dzongkhag, Sex and Area, Bhutan 2019</t>
  </si>
  <si>
    <t>Male</t>
  </si>
  <si>
    <t>Female</t>
  </si>
  <si>
    <t>Bumthang</t>
  </si>
  <si>
    <t>Chhukha</t>
  </si>
  <si>
    <t>Dagana</t>
  </si>
  <si>
    <t>Gasa</t>
  </si>
  <si>
    <t>Haa</t>
  </si>
  <si>
    <t>Lhuentse</t>
  </si>
  <si>
    <t>Monggar</t>
  </si>
  <si>
    <t>Paro</t>
  </si>
  <si>
    <t>Punakha</t>
  </si>
  <si>
    <t>Samtse</t>
  </si>
  <si>
    <t>Sarpang</t>
  </si>
  <si>
    <t>Thimphu</t>
  </si>
  <si>
    <t>Trashigang</t>
  </si>
  <si>
    <t>Trongsa</t>
  </si>
  <si>
    <t>Tsirang</t>
  </si>
  <si>
    <t>Zhemgang</t>
  </si>
  <si>
    <t>Bhutan</t>
  </si>
  <si>
    <t>Total</t>
  </si>
  <si>
    <t>Infographics - Figures</t>
  </si>
  <si>
    <t>Sex</t>
  </si>
  <si>
    <t>Both Sex</t>
  </si>
  <si>
    <t>Dzongkhag</t>
  </si>
  <si>
    <t>Table 2.5 Economically Inactivity Rate by Age Group and Sex, Bhutan 2019</t>
  </si>
  <si>
    <t>15-64</t>
  </si>
  <si>
    <t>18-64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</si>
  <si>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</si>
  <si>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</si>
  <si>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</si>
  <si>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</si>
  <si>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</si>
  <si>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</si>
  <si>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</si>
  <si>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</si>
  <si>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</si>
  <si>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</si>
  <si>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</si>
  <si>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Age Group</t>
  </si>
  <si>
    <t>All Ages</t>
  </si>
  <si>
    <t>Chukha</t>
  </si>
  <si>
    <t>Lhuntse</t>
  </si>
  <si>
    <t>Mongar</t>
  </si>
  <si>
    <t>Pemagatshel</t>
  </si>
  <si>
    <t>Trashiyangtse</t>
  </si>
  <si>
    <t>Wangdue</t>
  </si>
  <si>
    <t>Below 2500 grams [1]</t>
  </si>
  <si>
    <t>Weighed at birth [2]</t>
  </si>
  <si>
    <t>Number of live births in the last 2 years</t>
  </si>
  <si>
    <t>Percentage of last-born children in the 2 years preceding the survey that are estimated to have weighed below 2500 grams at birth and
percentage of live births weighed at birth, Bhutan, 2010</t>
  </si>
  <si>
    <t>TABLE NU.9: LOW BIRTH WEIGHT INFANTS</t>
  </si>
  <si>
    <t>Percent of live births:</t>
  </si>
  <si>
    <t>TABLE CH.7: SOLID FUEL USE BY PLACE OF COOKING</t>
  </si>
  <si>
    <t>Percentage distribution of household members in households using solid fuels by place of cooking, Bhutan, 2010</t>
  </si>
  <si>
    <t>In a separate room used as kitchen</t>
  </si>
  <si>
    <t>Elsewhere in the house</t>
  </si>
  <si>
    <t>In a separate building</t>
  </si>
  <si>
    <t>Outdoors</t>
  </si>
  <si>
    <t>Others</t>
  </si>
  <si>
    <t>Number of household
members in
households using
solid fuels for
cooking</t>
  </si>
  <si>
    <t>Place of cooking:</t>
  </si>
  <si>
    <t>Negative Figures indicate that the percentage is based on just 25 to 49 unweighted cases</t>
  </si>
  <si>
    <t>*</t>
  </si>
  <si>
    <t>Number of children aged 36-59 months</t>
  </si>
  <si>
    <t>Percentage of children age 36-59 months who are attending some form of organized early childhood education programme, Bhutan, 2010</t>
  </si>
  <si>
    <t>TABLE CD.1: EARLY CHILDHOOD EDUCATION</t>
  </si>
  <si>
    <t>Region</t>
  </si>
  <si>
    <t>Bar chart</t>
  </si>
  <si>
    <t>Stack bar chart</t>
  </si>
  <si>
    <t>Labor Force Survey report, 2019 Bhutan</t>
  </si>
  <si>
    <t>Indicator</t>
  </si>
  <si>
    <t>Unit</t>
  </si>
  <si>
    <t>Subgroup</t>
  </si>
  <si>
    <t>Percent</t>
  </si>
  <si>
    <t>Number</t>
  </si>
  <si>
    <t>%</t>
  </si>
  <si>
    <t>Gray series</t>
  </si>
  <si>
    <t>Percentage of women age 15-49 years with a live birth in the last 2 years protected against neonatal tetanus,Bhutan, 2010</t>
  </si>
  <si>
    <t>TABLE CH.1: NEONATAL TETANUS PROTECTION</t>
  </si>
  <si>
    <t>Percentage of women who received at least 2 doses during pregnancy</t>
  </si>
  <si>
    <t>Percentage of children age 36-59 months currently attending
early childhood education</t>
  </si>
  <si>
    <t>Children attending early childhood education</t>
  </si>
  <si>
    <t>Number of children</t>
  </si>
  <si>
    <t>Below 2500 grams</t>
  </si>
  <si>
    <t>Single Value Infographics</t>
  </si>
  <si>
    <t>All ages</t>
  </si>
  <si>
    <t>TABLE CM.2: CHILD MORTALITY</t>
  </si>
  <si>
    <t>Infant and under-five mortality rates, North Model, Bhutan, 2010</t>
  </si>
  <si>
    <t>Infant Mortality Rate</t>
  </si>
  <si>
    <t>Under-five Mortality Rate</t>
  </si>
  <si>
    <t>Western</t>
  </si>
  <si>
    <t>Central</t>
  </si>
  <si>
    <t>Eastern</t>
  </si>
  <si>
    <t>Urban</t>
  </si>
  <si>
    <t>Rural</t>
  </si>
  <si>
    <t>Area</t>
  </si>
  <si>
    <t>Proportion of Employed Persons by Dzongkhag, Sex and Area, Bhutan 2019</t>
  </si>
  <si>
    <t>Proportion of Employed Persons by Sector, Area and Sex, Bhutan 2019</t>
  </si>
  <si>
    <t>Agriculture</t>
  </si>
  <si>
    <t>Industry</t>
  </si>
  <si>
    <t>Service</t>
  </si>
  <si>
    <t>Source: Labor Force Survey report, 2019 Bhutan</t>
  </si>
  <si>
    <t>Distribution of Employed Persons by Employment Status in Main Occupation, Sex and Area, Bhutan 2019</t>
  </si>
  <si>
    <t>Employer</t>
  </si>
  <si>
    <t>Employee</t>
  </si>
  <si>
    <t>Own-account worker</t>
  </si>
  <si>
    <t>Employment Status at a glance</t>
  </si>
  <si>
    <t>Status</t>
  </si>
  <si>
    <t>Sector</t>
  </si>
  <si>
    <t>Proportion of employed persons by sector</t>
  </si>
  <si>
    <t>Employed persons by employment status in main occupation</t>
  </si>
  <si>
    <t>Contributing family worker</t>
  </si>
  <si>
    <t>TABLE NU.1: NUTRITIONAL STATUS OF CHILDREN</t>
  </si>
  <si>
    <t>Underweight</t>
  </si>
  <si>
    <t>Stunting</t>
  </si>
  <si>
    <t>Wasting</t>
  </si>
  <si>
    <t>TABLE NU.2: INITIAL BREASTFEEDING</t>
  </si>
  <si>
    <t>Percentage who were
first breastfed: Within one hour of birth [2]</t>
  </si>
  <si>
    <t>Percentage who were first
breastfed: Within one day of birth</t>
  </si>
  <si>
    <t>Child Health Status - An Outlook</t>
  </si>
  <si>
    <t>Child mortality rates, per 1000 live births</t>
  </si>
  <si>
    <t>Nutrition Status of children</t>
  </si>
  <si>
    <t>Source: Bhutan MIS, 2010</t>
  </si>
  <si>
    <t>Breastfeeding status of children</t>
  </si>
  <si>
    <t>Within one hour</t>
  </si>
  <si>
    <t>Within one day</t>
  </si>
  <si>
    <t>Yangtse</t>
  </si>
  <si>
    <t xml:space="preserve">Total </t>
  </si>
  <si>
    <r>
      <rPr>
        <b/>
        <sz val="16"/>
        <color theme="0"/>
        <rFont val="Calibri"/>
        <family val="2"/>
        <scheme val="minor"/>
      </rPr>
      <t>"About 33.6% (162,063 persons) of the working-age (15-64 yr) population are economically inactive; more than half (59.1%) are females, while 40.9% are males. "</t>
    </r>
    <r>
      <rPr>
        <sz val="16"/>
        <color theme="0"/>
        <rFont val="Calibri"/>
        <family val="2"/>
        <scheme val="minor"/>
      </rPr>
      <t xml:space="preserve">
Let us create a story to support this fact</t>
    </r>
  </si>
  <si>
    <t>Numbers</t>
  </si>
  <si>
    <t>Both sex</t>
  </si>
  <si>
    <t>Working-Age
Population</t>
  </si>
  <si>
    <r>
      <rPr>
        <b/>
        <sz val="16"/>
        <color theme="0"/>
        <rFont val="Calibri"/>
        <family val="2"/>
        <scheme val="minor"/>
      </rPr>
      <t xml:space="preserve"> "Use of antenatal/delivery health care by women and age-appropriate complementary feeding in the first year of life were protective against stunting." </t>
    </r>
    <r>
      <rPr>
        <sz val="16"/>
        <color theme="0"/>
        <rFont val="Calibri"/>
        <family val="2"/>
        <scheme val="minor"/>
      </rPr>
      <t xml:space="preserve"> Looking at the data available in Bhutan MIS, justify the statement by doing </t>
    </r>
    <r>
      <rPr>
        <b/>
        <sz val="16"/>
        <color theme="0"/>
        <rFont val="Calibri"/>
        <family val="2"/>
        <scheme val="minor"/>
      </rPr>
      <t>Situation Analysis in Bhutan</t>
    </r>
    <r>
      <rPr>
        <sz val="16"/>
        <color theme="0"/>
        <rFont val="Calibri"/>
        <family val="2"/>
        <scheme val="minor"/>
      </rPr>
      <t xml:space="preserve"> using </t>
    </r>
    <r>
      <rPr>
        <b/>
        <sz val="16"/>
        <color theme="0"/>
        <rFont val="Calibri"/>
        <family val="2"/>
        <scheme val="minor"/>
      </rPr>
      <t xml:space="preserve">DataVizualizer </t>
    </r>
    <r>
      <rPr>
        <sz val="16"/>
        <color theme="0"/>
        <rFont val="Calibri"/>
        <family val="2"/>
        <scheme val="minor"/>
      </rPr>
      <t>tool</t>
    </r>
  </si>
  <si>
    <t>Percentage of children under age 5 by nutritional status according to three anthropometric indices: weight for age, height for age, and weight for height, Bhutan, 2010</t>
  </si>
  <si>
    <t>Residence</t>
  </si>
  <si>
    <t>TABLE RH.7: NUMBER OF ANTENATAL CARE VISITS</t>
  </si>
  <si>
    <t>Percentage of women who had a live birth during the two years preceding the survey by number of antenatal care visits by any provider, Bhutan, 2010</t>
  </si>
  <si>
    <t>Percent of women who had 4 or more visits</t>
  </si>
  <si>
    <t>TABLE NU.6: INTRODUCTION OF SOLID, SEMI-SOLID OR SOFT FOOD</t>
  </si>
  <si>
    <t>Percentage of infants age 6-8 months who received solid, semi-solid or soft foods during the previous day, Bhutan, 2010</t>
  </si>
  <si>
    <t>Percent receiving solid, semi-solid or soft foods[1]</t>
  </si>
  <si>
    <t>Working-Age Population by Sex and Area, Bhutan 2019</t>
  </si>
  <si>
    <t>Percentage Distribution of Economically Active Population by Sex and Dzongkhag, Bhutan 2019</t>
  </si>
  <si>
    <t>Labour Force Participation Rate by Dzongkhag and Sex, Bhutan 2019</t>
  </si>
  <si>
    <t>Economically Inactivity Rate by Dzongkhag, Area and Sex, Bhutan 2019</t>
  </si>
  <si>
    <t>SamdrupJongkhar</t>
  </si>
  <si>
    <t>PemaGatshel</t>
  </si>
  <si>
    <t>WangduePhodrang</t>
  </si>
  <si>
    <t>Challenges Facing Micro and Small Businesses Owned and Operated by Women in Bhutan</t>
  </si>
  <si>
    <t>National Statistics Bureau, May 2018</t>
  </si>
  <si>
    <t>Percentage distribution of businesswomen’s age</t>
  </si>
  <si>
    <t xml:space="preserve"> Age group (Years)  </t>
  </si>
  <si>
    <t xml:space="preserve"> Bhutan  </t>
  </si>
  <si>
    <t xml:space="preserve"> </t>
  </si>
  <si>
    <t xml:space="preserve"> %  </t>
  </si>
  <si>
    <r>
      <t xml:space="preserve"> </t>
    </r>
    <r>
      <rPr>
        <sz val="8"/>
        <color indexed="8"/>
        <rFont val="Arial"/>
        <family val="2"/>
      </rPr>
      <t xml:space="preserve">15-19 </t>
    </r>
    <r>
      <rPr>
        <sz val="11"/>
        <rFont val="Arial"/>
        <family val="2"/>
      </rPr>
      <t xml:space="preserve"> </t>
    </r>
  </si>
  <si>
    <t>15-19 yr</t>
  </si>
  <si>
    <r>
      <t xml:space="preserve"> </t>
    </r>
    <r>
      <rPr>
        <sz val="8"/>
        <color indexed="8"/>
        <rFont val="Arial"/>
        <family val="2"/>
      </rPr>
      <t xml:space="preserve">20-24 </t>
    </r>
    <r>
      <rPr>
        <sz val="11"/>
        <rFont val="Arial"/>
        <family val="2"/>
      </rPr>
      <t xml:space="preserve"> </t>
    </r>
  </si>
  <si>
    <t>20-24 yr</t>
  </si>
  <si>
    <r>
      <t xml:space="preserve"> </t>
    </r>
    <r>
      <rPr>
        <sz val="8"/>
        <color indexed="8"/>
        <rFont val="Arial"/>
        <family val="2"/>
      </rPr>
      <t xml:space="preserve">25-29 </t>
    </r>
    <r>
      <rPr>
        <sz val="11"/>
        <rFont val="Arial"/>
        <family val="2"/>
      </rPr>
      <t xml:space="preserve"> </t>
    </r>
  </si>
  <si>
    <t>25-29 yr</t>
  </si>
  <si>
    <r>
      <t xml:space="preserve"> </t>
    </r>
    <r>
      <rPr>
        <sz val="8"/>
        <color indexed="8"/>
        <rFont val="Arial"/>
        <family val="2"/>
      </rPr>
      <t xml:space="preserve">30-34 </t>
    </r>
    <r>
      <rPr>
        <sz val="11"/>
        <rFont val="Arial"/>
        <family val="2"/>
      </rPr>
      <t xml:space="preserve"> </t>
    </r>
  </si>
  <si>
    <t>30-34 yr</t>
  </si>
  <si>
    <r>
      <t xml:space="preserve"> </t>
    </r>
    <r>
      <rPr>
        <sz val="8"/>
        <color indexed="8"/>
        <rFont val="Arial"/>
        <family val="2"/>
      </rPr>
      <t xml:space="preserve">35-39 </t>
    </r>
    <r>
      <rPr>
        <sz val="11"/>
        <rFont val="Arial"/>
        <family val="2"/>
      </rPr>
      <t xml:space="preserve"> </t>
    </r>
  </si>
  <si>
    <t>35-39 yr</t>
  </si>
  <si>
    <r>
      <t xml:space="preserve"> </t>
    </r>
    <r>
      <rPr>
        <sz val="8"/>
        <color indexed="8"/>
        <rFont val="Arial"/>
        <family val="2"/>
      </rPr>
      <t xml:space="preserve">40-44 </t>
    </r>
    <r>
      <rPr>
        <sz val="11"/>
        <rFont val="Arial"/>
        <family val="2"/>
      </rPr>
      <t xml:space="preserve"> </t>
    </r>
  </si>
  <si>
    <t>40-44 yr</t>
  </si>
  <si>
    <r>
      <t xml:space="preserve"> </t>
    </r>
    <r>
      <rPr>
        <sz val="8"/>
        <color indexed="8"/>
        <rFont val="Arial"/>
        <family val="2"/>
      </rPr>
      <t xml:space="preserve">45-49 </t>
    </r>
    <r>
      <rPr>
        <sz val="11"/>
        <rFont val="Arial"/>
        <family val="2"/>
      </rPr>
      <t xml:space="preserve"> </t>
    </r>
  </si>
  <si>
    <t>45-49 yr</t>
  </si>
  <si>
    <r>
      <t xml:space="preserve"> </t>
    </r>
    <r>
      <rPr>
        <sz val="8"/>
        <color indexed="8"/>
        <rFont val="Arial"/>
        <family val="2"/>
      </rPr>
      <t xml:space="preserve">50-54 </t>
    </r>
    <r>
      <rPr>
        <sz val="11"/>
        <rFont val="Arial"/>
        <family val="2"/>
      </rPr>
      <t xml:space="preserve"> </t>
    </r>
  </si>
  <si>
    <t>50-54 yr</t>
  </si>
  <si>
    <r>
      <t xml:space="preserve"> </t>
    </r>
    <r>
      <rPr>
        <sz val="8"/>
        <color indexed="8"/>
        <rFont val="Arial"/>
        <family val="2"/>
      </rPr>
      <t xml:space="preserve">55-59 </t>
    </r>
    <r>
      <rPr>
        <sz val="11"/>
        <rFont val="Arial"/>
        <family val="2"/>
      </rPr>
      <t xml:space="preserve"> </t>
    </r>
  </si>
  <si>
    <t>55-59 yr</t>
  </si>
  <si>
    <r>
      <t xml:space="preserve"> </t>
    </r>
    <r>
      <rPr>
        <sz val="8"/>
        <color indexed="8"/>
        <rFont val="Arial"/>
        <family val="2"/>
      </rPr>
      <t xml:space="preserve">65 &amp; above </t>
    </r>
    <r>
      <rPr>
        <sz val="11"/>
        <rFont val="Arial"/>
        <family val="2"/>
      </rPr>
      <t xml:space="preserve"> </t>
    </r>
  </si>
  <si>
    <t>65 yr &amp; above</t>
  </si>
  <si>
    <t>Marital status of women</t>
  </si>
  <si>
    <r>
      <t xml:space="preserve"> </t>
    </r>
    <r>
      <rPr>
        <sz val="10"/>
        <color indexed="8"/>
        <rFont val="Arial"/>
        <family val="2"/>
      </rPr>
      <t xml:space="preserve">Divorce </t>
    </r>
    <r>
      <rPr>
        <sz val="11"/>
        <rFont val="Arial"/>
        <family val="2"/>
      </rPr>
      <t xml:space="preserve"> </t>
    </r>
  </si>
  <si>
    <t xml:space="preserve"> Widow  </t>
  </si>
  <si>
    <r>
      <t xml:space="preserve"> </t>
    </r>
    <r>
      <rPr>
        <sz val="10"/>
        <color indexed="8"/>
        <rFont val="Arial"/>
        <family val="2"/>
      </rPr>
      <t xml:space="preserve">Married </t>
    </r>
    <r>
      <rPr>
        <sz val="11"/>
        <rFont val="Arial"/>
        <family val="2"/>
      </rPr>
      <t xml:space="preserve"> </t>
    </r>
  </si>
  <si>
    <t xml:space="preserve"> Single  </t>
  </si>
  <si>
    <r>
      <t xml:space="preserve"> </t>
    </r>
    <r>
      <rPr>
        <sz val="10"/>
        <color indexed="8"/>
        <rFont val="Arial"/>
        <family val="2"/>
      </rPr>
      <t xml:space="preserve">Single </t>
    </r>
    <r>
      <rPr>
        <sz val="11"/>
        <rFont val="Arial"/>
        <family val="2"/>
      </rPr>
      <t xml:space="preserve"> </t>
    </r>
  </si>
  <si>
    <t xml:space="preserve"> Divorce  </t>
  </si>
  <si>
    <r>
      <t xml:space="preserve"> </t>
    </r>
    <r>
      <rPr>
        <sz val="10"/>
        <color indexed="8"/>
        <rFont val="Arial"/>
        <family val="2"/>
      </rPr>
      <t xml:space="preserve">Widow </t>
    </r>
    <r>
      <rPr>
        <sz val="11"/>
        <rFont val="Arial"/>
        <family val="2"/>
      </rPr>
      <t xml:space="preserve"> </t>
    </r>
  </si>
  <si>
    <t xml:space="preserve"> Married  </t>
  </si>
  <si>
    <t>Business motivating/necessitating factors (total percent&gt;100)</t>
  </si>
  <si>
    <t>Motivating/Necessitating Factors</t>
  </si>
  <si>
    <t>Sjongkhar</t>
  </si>
  <si>
    <t>Phuentsholing</t>
  </si>
  <si>
    <t>Business motivating/necessitating factors</t>
  </si>
  <si>
    <t>Personal interest</t>
  </si>
  <si>
    <t>Unemployment</t>
  </si>
  <si>
    <t>Supplementary income</t>
  </si>
  <si>
    <t>Self independent</t>
  </si>
  <si>
    <t>No income</t>
  </si>
  <si>
    <t>children to support</t>
  </si>
  <si>
    <t>Support parents/family</t>
  </si>
  <si>
    <t>Divorce</t>
  </si>
  <si>
    <t>Encouraged by others</t>
  </si>
  <si>
    <t>Unhappy with previous employment</t>
  </si>
  <si>
    <t>% distribution of respondents by business start-up challenges/regions</t>
  </si>
  <si>
    <t xml:space="preserve">Business Challenges </t>
  </si>
  <si>
    <t>Obtaining start-up financial capital</t>
  </si>
  <si>
    <t>Business space</t>
  </si>
  <si>
    <t>Lack of basic business skills</t>
  </si>
  <si>
    <t>Fear of business failure</t>
  </si>
  <si>
    <t>Low/lack of education</t>
  </si>
  <si>
    <t>Informal competitions</t>
  </si>
  <si>
    <t>Finding clients/market</t>
  </si>
  <si>
    <t>Market</t>
  </si>
  <si>
    <t>Percentage of businesswomen wishing to apply for business loans</t>
  </si>
  <si>
    <t>External Financing</t>
  </si>
  <si>
    <t>Freq</t>
  </si>
  <si>
    <t>No, I don't want loan</t>
  </si>
  <si>
    <t xml:space="preserve">Yes, I want loan  </t>
  </si>
  <si>
    <t>Private commercial bank</t>
  </si>
  <si>
    <t xml:space="preserve">State-owned/government banks </t>
  </si>
  <si>
    <t>Micro-financing institutions 8 2.5</t>
  </si>
  <si>
    <t>Don't know 126 39.8</t>
  </si>
  <si>
    <t xml:space="preserve">% </t>
  </si>
  <si>
    <t>s</t>
  </si>
  <si>
    <t xml:space="preserve">Interest rate too high </t>
  </si>
  <si>
    <t xml:space="preserve">Fear of loan defaulting </t>
  </si>
  <si>
    <t xml:space="preserve">Insufficient collateral or guarantee </t>
  </si>
  <si>
    <t xml:space="preserve">Loan procedure complicated </t>
  </si>
  <si>
    <t xml:space="preserve">No loan that suits micro/small business </t>
  </si>
  <si>
    <t xml:space="preserve">Others </t>
  </si>
  <si>
    <t xml:space="preserve">Reduced control over the business </t>
  </si>
  <si>
    <t xml:space="preserve">Loan once rejected </t>
  </si>
  <si>
    <t>Business goals for next five years</t>
  </si>
  <si>
    <t>High</t>
  </si>
  <si>
    <t>Icon</t>
  </si>
  <si>
    <t>Don't know</t>
  </si>
  <si>
    <t>Low</t>
  </si>
  <si>
    <t>Businesswomen’s suggestion to promote business among women</t>
  </si>
  <si>
    <t>Easy access to loan</t>
  </si>
  <si>
    <t>Nature of women-owned business</t>
  </si>
  <si>
    <t>Years in operation</t>
  </si>
  <si>
    <r>
      <t xml:space="preserve"> </t>
    </r>
    <r>
      <rPr>
        <sz val="8"/>
        <color indexed="8"/>
        <rFont val="Arial"/>
        <family val="2"/>
      </rPr>
      <t xml:space="preserve">&gt; One year </t>
    </r>
    <r>
      <rPr>
        <sz val="11"/>
        <rFont val="Arial"/>
        <family val="2"/>
      </rPr>
      <t xml:space="preserve"> </t>
    </r>
  </si>
  <si>
    <t xml:space="preserve">&lt; One year  </t>
  </si>
  <si>
    <t>0 yr</t>
  </si>
  <si>
    <r>
      <t xml:space="preserve"> </t>
    </r>
    <r>
      <rPr>
        <sz val="8"/>
        <color indexed="8"/>
        <rFont val="Arial"/>
        <family val="2"/>
      </rPr>
      <t xml:space="preserve">1-3 years </t>
    </r>
    <r>
      <rPr>
        <sz val="11"/>
        <rFont val="Arial"/>
        <family val="2"/>
      </rPr>
      <t xml:space="preserve"> </t>
    </r>
  </si>
  <si>
    <t xml:space="preserve"> 1-3 years  </t>
  </si>
  <si>
    <t>1 yr</t>
  </si>
  <si>
    <r>
      <t xml:space="preserve"> </t>
    </r>
    <r>
      <rPr>
        <sz val="8"/>
        <color indexed="8"/>
        <rFont val="Arial"/>
        <family val="2"/>
      </rPr>
      <t xml:space="preserve">4-5 years </t>
    </r>
    <r>
      <rPr>
        <sz val="11"/>
        <rFont val="Arial"/>
        <family val="2"/>
      </rPr>
      <t xml:space="preserve"> </t>
    </r>
  </si>
  <si>
    <t>2 yr</t>
  </si>
  <si>
    <r>
      <t xml:space="preserve"> </t>
    </r>
    <r>
      <rPr>
        <sz val="8"/>
        <color indexed="8"/>
        <rFont val="Arial"/>
        <family val="2"/>
      </rPr>
      <t xml:space="preserve">6-10 years </t>
    </r>
    <r>
      <rPr>
        <sz val="11"/>
        <rFont val="Arial"/>
        <family val="2"/>
      </rPr>
      <t xml:space="preserve"> </t>
    </r>
  </si>
  <si>
    <t>3 yr</t>
  </si>
  <si>
    <r>
      <t xml:space="preserve"> </t>
    </r>
    <r>
      <rPr>
        <sz val="8"/>
        <color indexed="8"/>
        <rFont val="Arial"/>
        <family val="2"/>
      </rPr>
      <t xml:space="preserve">11-15 years </t>
    </r>
    <r>
      <rPr>
        <sz val="11"/>
        <rFont val="Arial"/>
        <family val="2"/>
      </rPr>
      <t xml:space="preserve"> </t>
    </r>
  </si>
  <si>
    <t xml:space="preserve"> 4-5 years  </t>
  </si>
  <si>
    <t>4 yr</t>
  </si>
  <si>
    <r>
      <t xml:space="preserve"> </t>
    </r>
    <r>
      <rPr>
        <sz val="8"/>
        <color indexed="8"/>
        <rFont val="Arial"/>
        <family val="2"/>
      </rPr>
      <t xml:space="preserve">16-20 years </t>
    </r>
    <r>
      <rPr>
        <sz val="11"/>
        <rFont val="Arial"/>
        <family val="2"/>
      </rPr>
      <t xml:space="preserve"> </t>
    </r>
  </si>
  <si>
    <t>5 yr</t>
  </si>
  <si>
    <r>
      <t xml:space="preserve"> </t>
    </r>
    <r>
      <rPr>
        <sz val="8"/>
        <color indexed="8"/>
        <rFont val="Arial"/>
        <family val="2"/>
      </rPr>
      <t xml:space="preserve">&lt;20 years </t>
    </r>
    <r>
      <rPr>
        <sz val="11"/>
        <rFont val="Arial"/>
        <family val="2"/>
      </rPr>
      <t xml:space="preserve"> </t>
    </r>
  </si>
  <si>
    <t xml:space="preserve"> 6-10 years  </t>
  </si>
  <si>
    <t>6 yr</t>
  </si>
  <si>
    <t>7 yr</t>
  </si>
  <si>
    <t>8 yr</t>
  </si>
  <si>
    <t>9 yr</t>
  </si>
  <si>
    <t>10 yr</t>
  </si>
  <si>
    <t xml:space="preserve"> 11-15 years  </t>
  </si>
  <si>
    <t>11 yr</t>
  </si>
  <si>
    <t>12 yr</t>
  </si>
  <si>
    <t>13 yr</t>
  </si>
  <si>
    <t>14 yr</t>
  </si>
  <si>
    <t>15 yr</t>
  </si>
  <si>
    <t xml:space="preserve"> 16-20 years  </t>
  </si>
  <si>
    <t>16 yr</t>
  </si>
  <si>
    <t>17 yr</t>
  </si>
  <si>
    <t>18 yr</t>
  </si>
  <si>
    <t>19 yr</t>
  </si>
  <si>
    <t>20 yr</t>
  </si>
  <si>
    <t xml:space="preserve">&gt;20 years  </t>
  </si>
  <si>
    <t>21 yr</t>
  </si>
  <si>
    <t>22 yr</t>
  </si>
  <si>
    <t>23 yr</t>
  </si>
  <si>
    <t>24 yr</t>
  </si>
  <si>
    <t>25 yr</t>
  </si>
  <si>
    <t>26 yr</t>
  </si>
  <si>
    <t>27 yr</t>
  </si>
  <si>
    <t>28 yr</t>
  </si>
  <si>
    <t>29 yr</t>
  </si>
  <si>
    <t>30 yr</t>
  </si>
  <si>
    <t>31 yr</t>
  </si>
  <si>
    <t>32 yr</t>
  </si>
  <si>
    <t>33 yr</t>
  </si>
  <si>
    <t>34 yr</t>
  </si>
  <si>
    <t>Distribution of businesswomen by age</t>
  </si>
  <si>
    <t>Bhutan Female</t>
  </si>
  <si>
    <t>60-64 yr</t>
  </si>
  <si>
    <t>Households using solid fuels by place of cooking</t>
  </si>
  <si>
    <r>
      <t xml:space="preserve"> </t>
    </r>
    <r>
      <rPr>
        <sz val="8"/>
        <color indexed="63"/>
        <rFont val="Calibri"/>
        <family val="2"/>
        <scheme val="minor"/>
      </rPr>
      <t xml:space="preserve">Missing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</si>
  <si>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"/>
        <color indexed="63"/>
        <rFont val="Calibri"/>
        <family val="2"/>
        <scheme val="minor"/>
      </rPr>
      <t xml:space="preserve">&lt;30 hours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</si>
  <si>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"/>
        <color indexed="63"/>
        <rFont val="Calibri"/>
        <family val="2"/>
        <scheme val="minor"/>
      </rPr>
      <t xml:space="preserve">30-39 hours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</si>
  <si>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"/>
        <color indexed="63"/>
        <rFont val="Calibri"/>
        <family val="2"/>
        <scheme val="minor"/>
      </rPr>
      <t xml:space="preserve">40-49 hours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</si>
  <si>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"/>
        <color indexed="63"/>
        <rFont val="Calibri"/>
        <family val="2"/>
        <scheme val="minor"/>
      </rPr>
      <t xml:space="preserve">50-59 hours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</si>
  <si>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"/>
        <color indexed="63"/>
        <rFont val="Calibri"/>
        <family val="2"/>
        <scheme val="minor"/>
      </rPr>
      <t xml:space="preserve">60-69 hours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</si>
  <si>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"/>
        <color indexed="63"/>
        <rFont val="Calibri"/>
        <family val="2"/>
        <scheme val="minor"/>
      </rPr>
      <t xml:space="preserve">70-79 hours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</si>
  <si>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"/>
        <color indexed="63"/>
        <rFont val="Calibri"/>
        <family val="2"/>
        <scheme val="minor"/>
      </rPr>
      <t xml:space="preserve">80+hours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</si>
  <si>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"/>
        <color indexed="63"/>
        <rFont val="Calibri"/>
        <family val="2"/>
        <scheme val="minor"/>
      </rPr>
      <t xml:space="preserve">Total </t>
    </r>
    <r>
      <rPr>
        <sz val="11"/>
        <rFont val="Calibri"/>
        <family val="2"/>
        <scheme val="minor"/>
      </rPr>
      <t xml:space="preserve"> </t>
    </r>
  </si>
  <si>
    <t>Proportion of Employed Persons by the Total Number of Hours worked during a week, Area, Sex and Sector, Bhutan 2019</t>
  </si>
  <si>
    <t>Frequency</t>
  </si>
  <si>
    <t xml:space="preserve">Proportion of Employed Persons 15-64 yrs, Bhutan 2019
</t>
  </si>
  <si>
    <t>Area </t>
  </si>
  <si>
    <t>Response</t>
  </si>
  <si>
    <t>Percentage</t>
  </si>
  <si>
    <t>Micro and Small Businesses Owned and Operated by Women in Bhutan</t>
  </si>
  <si>
    <t>Rating</t>
  </si>
  <si>
    <r>
      <t xml:space="preserve"> </t>
    </r>
    <r>
      <rPr>
        <sz val="12"/>
        <color indexed="63"/>
        <rFont val="Calibri"/>
        <family val="2"/>
      </rPr>
      <t xml:space="preserve">Sector </t>
    </r>
    <r>
      <rPr>
        <sz val="11"/>
        <rFont val="Calibri"/>
        <family val="2"/>
      </rPr>
      <t xml:space="preserve"> </t>
    </r>
  </si>
  <si>
    <r>
      <t xml:space="preserve"> </t>
    </r>
    <r>
      <rPr>
        <sz val="12"/>
        <color indexed="63"/>
        <rFont val="Calibri"/>
        <family val="2"/>
      </rPr>
      <t xml:space="preserve">Average Annual GDP growth </t>
    </r>
    <r>
      <rPr>
        <sz val="11"/>
        <rFont val="Calibri"/>
        <family val="2"/>
      </rPr>
      <t xml:space="preserve"> </t>
    </r>
  </si>
  <si>
    <r>
      <t xml:space="preserve"> </t>
    </r>
    <r>
      <rPr>
        <sz val="12"/>
        <color indexed="63"/>
        <rFont val="Calibri"/>
        <family val="2"/>
      </rPr>
      <t xml:space="preserve">Youth employment </t>
    </r>
    <r>
      <rPr>
        <sz val="11"/>
        <rFont val="Calibri"/>
        <family val="2"/>
      </rPr>
      <t xml:space="preserve"> </t>
    </r>
  </si>
  <si>
    <t>2010-2014</t>
  </si>
  <si>
    <t>2015-2019</t>
  </si>
  <si>
    <t>2010-2019</t>
  </si>
  <si>
    <r>
      <t xml:space="preserve"> </t>
    </r>
    <r>
      <rPr>
        <sz val="12"/>
        <color indexed="63"/>
        <rFont val="Calibri"/>
        <family val="2"/>
      </rPr>
      <t xml:space="preserve">Agriculture </t>
    </r>
    <r>
      <rPr>
        <sz val="11"/>
        <rFont val="Calibri"/>
        <family val="2"/>
      </rPr>
      <t xml:space="preserve"> </t>
    </r>
  </si>
  <si>
    <r>
      <t xml:space="preserve"> </t>
    </r>
    <r>
      <rPr>
        <sz val="12"/>
        <color indexed="63"/>
        <rFont val="Calibri"/>
        <family val="2"/>
      </rPr>
      <t xml:space="preserve">Industry </t>
    </r>
    <r>
      <rPr>
        <sz val="11"/>
        <rFont val="Calibri"/>
        <family val="2"/>
      </rPr>
      <t xml:space="preserve"> </t>
    </r>
  </si>
  <si>
    <r>
      <t xml:space="preserve"> </t>
    </r>
    <r>
      <rPr>
        <sz val="12"/>
        <color indexed="63"/>
        <rFont val="Calibri"/>
        <family val="2"/>
      </rPr>
      <t xml:space="preserve">Service </t>
    </r>
    <r>
      <rPr>
        <sz val="11"/>
        <rFont val="Calibri"/>
        <family val="2"/>
      </rPr>
      <t xml:space="preserve"> </t>
    </r>
  </si>
  <si>
    <r>
      <t xml:space="preserve"> </t>
    </r>
    <r>
      <rPr>
        <sz val="12"/>
        <color indexed="63"/>
        <rFont val="Calibri"/>
        <family val="2"/>
      </rPr>
      <t xml:space="preserve">All sectors </t>
    </r>
    <r>
      <rPr>
        <sz val="11"/>
        <rFont val="Calibri"/>
        <family val="2"/>
      </rPr>
      <t xml:space="preserve"> </t>
    </r>
  </si>
  <si>
    <t>Economic growth (2010-2019) and share of youth employment by sector (%)</t>
  </si>
  <si>
    <t xml:space="preserve"> Industry  </t>
  </si>
  <si>
    <t xml:space="preserve"> Service  </t>
  </si>
  <si>
    <t>All sectors</t>
  </si>
  <si>
    <t>Youth employment</t>
  </si>
  <si>
    <t xml:space="preserve"> Proportion of youth in labour force (%)  </t>
  </si>
  <si>
    <t>Year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</si>
  <si>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</si>
  <si>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</si>
  <si>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</si>
  <si>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</si>
  <si>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</si>
  <si>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</si>
  <si>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</si>
  <si>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</si>
  <si>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</si>
  <si>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</si>
  <si>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Response of businesswomen on facilities provided by government</t>
  </si>
  <si>
    <t xml:space="preserve">Average annual GDP growth </t>
  </si>
  <si>
    <r>
      <t xml:space="preserve"> </t>
    </r>
    <r>
      <rPr>
        <b/>
        <sz val="8"/>
        <color theme="0"/>
        <rFont val="Arial"/>
        <family val="2"/>
      </rPr>
      <t xml:space="preserve">Age group (Years) </t>
    </r>
    <r>
      <rPr>
        <sz val="11"/>
        <color theme="0"/>
        <rFont val="Arial"/>
        <family val="2"/>
      </rPr>
      <t xml:space="preserve"> </t>
    </r>
  </si>
  <si>
    <t>Status of employment by sex</t>
  </si>
  <si>
    <t xml:space="preserve"> Challenges Facing Micro and Small Businesses Owned and Operated by Women in Bhutan</t>
  </si>
  <si>
    <t>Total MSEs</t>
  </si>
  <si>
    <t>% of Women MSEs</t>
  </si>
  <si>
    <t>Women MSEs</t>
  </si>
  <si>
    <t>Wangduephodrang</t>
  </si>
  <si>
    <t>Samdrupjongkhar</t>
  </si>
  <si>
    <t>Lhuentshe</t>
  </si>
  <si>
    <t>(Both sexes)</t>
  </si>
  <si>
    <t>Business Challenges</t>
  </si>
  <si>
    <t>Problems associated with availing business loan</t>
  </si>
  <si>
    <t>business loans</t>
  </si>
  <si>
    <t>Business related training</t>
  </si>
  <si>
    <t>Reduces Tax rates</t>
  </si>
  <si>
    <t>Create Market place/space</t>
  </si>
  <si>
    <t>simplify govt. regulations</t>
  </si>
  <si>
    <t>Reduce formal Competition</t>
  </si>
  <si>
    <t>reduce electricity  traiff</t>
  </si>
  <si>
    <t>Suggestion</t>
  </si>
  <si>
    <t>Columb</t>
  </si>
  <si>
    <t>Funnel</t>
  </si>
  <si>
    <t>Pie</t>
  </si>
  <si>
    <t>bubble</t>
  </si>
  <si>
    <t>Target population of businesswomen (participants)</t>
  </si>
  <si>
    <t>Dzonkhags</t>
  </si>
  <si>
    <t>(value/max of all values ) * 100</t>
  </si>
  <si>
    <t>Table A.1 Household Poverty by Dzongkhag</t>
  </si>
  <si>
    <r>
      <t xml:space="preserve"> </t>
    </r>
    <r>
      <rPr>
        <i/>
        <sz val="12"/>
        <color indexed="63"/>
        <rFont val="Calibri"/>
        <family val="2"/>
        <scheme val="minor"/>
      </rPr>
      <t>Dzongkhag</t>
    </r>
    <r>
      <rPr>
        <sz val="12"/>
        <rFont val="Calibri"/>
        <family val="2"/>
        <scheme val="minor"/>
      </rPr>
      <t xml:space="preserve"> </t>
    </r>
  </si>
  <si>
    <t xml:space="preserve"> Dzongkhag </t>
  </si>
  <si>
    <t xml:space="preserve"> Bumthang </t>
  </si>
  <si>
    <t xml:space="preserve"> Poverty Gap Index </t>
  </si>
  <si>
    <t>Table A.10 Population Literacy Rate for Aged Six Years and Above by Dzongkhag and Poverty Status</t>
  </si>
  <si>
    <t xml:space="preserve"> Poor </t>
  </si>
  <si>
    <t xml:space="preserve"> Non-poor </t>
  </si>
  <si>
    <t xml:space="preserve"> Total </t>
  </si>
  <si>
    <t>Table A.13 Proportion of Population with Access to Improved Water Source by Dzongkhag and Poverty Status</t>
  </si>
  <si>
    <t xml:space="preserve"> Non-Poor </t>
  </si>
  <si>
    <t>Table A.11 Proportion of Women (15-49 years) Who Received Antenatal Care by Dzongkhag and Poverty Status</t>
  </si>
  <si>
    <t>Table A.3 Population Poverty Gap  by Dzongkhag</t>
  </si>
  <si>
    <t xml:space="preserve"> Distribution of Population </t>
  </si>
  <si>
    <t>Rest</t>
  </si>
  <si>
    <t>Working-Age Population</t>
  </si>
  <si>
    <t>Economically inactivity rate</t>
  </si>
  <si>
    <t>Male 15-19 yr</t>
  </si>
  <si>
    <t>Male 15-64 yr</t>
  </si>
  <si>
    <t>Male 18-64 yr</t>
  </si>
  <si>
    <t>Male 20-24 yr</t>
  </si>
  <si>
    <t>Male 25-29 yr</t>
  </si>
  <si>
    <t>Male 30-34 yr</t>
  </si>
  <si>
    <t>Male 35-39 yr</t>
  </si>
  <si>
    <t>Male 40-44 yr</t>
  </si>
  <si>
    <t>Male 45-49 yr</t>
  </si>
  <si>
    <t>Male 50-54 yr</t>
  </si>
  <si>
    <t>Male 55-59 yr</t>
  </si>
  <si>
    <t>Male 60-64 yr</t>
  </si>
  <si>
    <t>Male 65+ yr</t>
  </si>
  <si>
    <t xml:space="preserve">Male </t>
  </si>
  <si>
    <t>Female 15-19 yr</t>
  </si>
  <si>
    <t>Female 15-64 yr</t>
  </si>
  <si>
    <t>Female 18-64 yr</t>
  </si>
  <si>
    <t>Female 20-24 yr</t>
  </si>
  <si>
    <t>Female 25-29 yr</t>
  </si>
  <si>
    <t>Female 30-34 yr</t>
  </si>
  <si>
    <t>Female 35-39 yr</t>
  </si>
  <si>
    <t>Female 40-44 yr</t>
  </si>
  <si>
    <t>Female 45-49 yr</t>
  </si>
  <si>
    <t>Female 50-54 yr</t>
  </si>
  <si>
    <t>Female 55-59 yr</t>
  </si>
  <si>
    <t>Female 60-64 yr</t>
  </si>
  <si>
    <t>Female 65+ yr</t>
  </si>
  <si>
    <t xml:space="preserve">Female </t>
  </si>
  <si>
    <t>Total 15-19 yr</t>
  </si>
  <si>
    <t>Total 15-64 yr</t>
  </si>
  <si>
    <t>Total 18-64 yr</t>
  </si>
  <si>
    <t>Total 20-24 yr</t>
  </si>
  <si>
    <t>Total 25-29 yr</t>
  </si>
  <si>
    <t>Total 30-34 yr</t>
  </si>
  <si>
    <t>Total 35-39 yr</t>
  </si>
  <si>
    <t>Total 40-44 yr</t>
  </si>
  <si>
    <t>Total 45-49 yr</t>
  </si>
  <si>
    <t>Total 50-54 yr</t>
  </si>
  <si>
    <t>Total 55-59 yr</t>
  </si>
  <si>
    <t>Total 60-64 yr</t>
  </si>
  <si>
    <t>Total 65+ yr</t>
  </si>
  <si>
    <t>Employment rate</t>
  </si>
  <si>
    <t>Urban Male</t>
  </si>
  <si>
    <t>Urban Female</t>
  </si>
  <si>
    <t>Working-age population rate</t>
  </si>
  <si>
    <t>Rural Female</t>
  </si>
  <si>
    <t>Rural Male</t>
  </si>
  <si>
    <t>Economically active population</t>
  </si>
  <si>
    <t>Percentage distribution of economically active population</t>
  </si>
  <si>
    <t>Labour force participation rate</t>
  </si>
  <si>
    <t>Labour Force Survey report, 2019 Bhutan</t>
  </si>
  <si>
    <t xml:space="preserve">Business goals for next five years </t>
  </si>
  <si>
    <t xml:space="preserve">% distribution of respondents by business start-up challenges/regions </t>
  </si>
  <si>
    <t xml:space="preserve">Percentage of businesswomen wishing to apply for business loans </t>
  </si>
  <si>
    <t xml:space="preserve">Businesswomen’s suggestion to promote business among women </t>
  </si>
  <si>
    <t>Response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</si>
</sst>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1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theme="0"/>
      <name val="Arial"/>
      <family val="2"/>
    </font>
    <font>
      <sz val="8"/>
      <color indexed="6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FDE9FC"/>
      <name val="Arial"/>
      <family val="2"/>
    </font>
    <font>
      <b/>
      <sz val="18"/>
      <color theme="0"/>
      <name val="Arial"/>
      <family val="2"/>
    </font>
    <font>
      <b/>
      <sz val="18"/>
      <color rgb="FF0070C0"/>
      <name val="Arial"/>
      <family val="2"/>
    </font>
    <font>
      <sz val="11"/>
      <color rgb="FF0070C0"/>
      <name val="Arial"/>
      <family val="2"/>
    </font>
    <font>
      <b/>
      <sz val="11"/>
      <name val="Arial"/>
      <family val="2"/>
    </font>
    <font>
      <sz val="12"/>
      <color indexed="63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indexed="63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BF1E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EE7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rgb="FF29ADA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</borders>
  <cellStyleXfs count="2">
    <xf numFmtId="0" fontId="0" fillId="0" borderId="0"/>
    <xf numFmtId="0" fontId="15" fillId="0" borderId="0"/>
  </cellStyleXfs>
  <cellXfs count="121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2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3" fontId="0" fillId="0" borderId="1" xfId="0" applyNumberFormat="1" applyBorder="1" applyAlignment="1">
      <alignment vertical="top"/>
    </xf>
    <xf numFmtId="0" fontId="0" fillId="0" borderId="0" xfId="0" applyAlignment="1"/>
    <xf numFmtId="0" fontId="1" fillId="0" borderId="0" xfId="0" applyFont="1" applyAlignment="1"/>
    <xf numFmtId="0" fontId="0" fillId="2" borderId="1" xfId="0" applyFill="1" applyBorder="1" applyAlignment="1"/>
    <xf numFmtId="0" fontId="0" fillId="0" borderId="1" xfId="0" applyBorder="1" applyAlignment="1"/>
    <xf numFmtId="0" fontId="0" fillId="0" borderId="0" xfId="0" applyBorder="1" applyAlignment="1"/>
    <xf numFmtId="0" fontId="3" fillId="3" borderId="2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Border="1" applyAlignment="1">
      <alignment vertical="top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 readingOrder="1"/>
    </xf>
    <xf numFmtId="0" fontId="0" fillId="0" borderId="0" xfId="0" applyAlignment="1">
      <alignment vertical="top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vertical="top" wrapText="1"/>
    </xf>
    <xf numFmtId="0" fontId="0" fillId="3" borderId="0" xfId="0" applyFill="1"/>
    <xf numFmtId="0" fontId="6" fillId="3" borderId="0" xfId="0" applyFont="1" applyFill="1"/>
    <xf numFmtId="0" fontId="7" fillId="3" borderId="0" xfId="0" applyFont="1" applyFill="1"/>
    <xf numFmtId="0" fontId="9" fillId="3" borderId="0" xfId="0" applyFont="1" applyFill="1"/>
    <xf numFmtId="0" fontId="0" fillId="3" borderId="0" xfId="0" applyFill="1" applyAlignment="1">
      <alignment horizontal="right"/>
    </xf>
    <xf numFmtId="0" fontId="8" fillId="7" borderId="0" xfId="0" applyFont="1" applyFill="1"/>
    <xf numFmtId="0" fontId="0" fillId="7" borderId="0" xfId="0" applyFill="1"/>
    <xf numFmtId="0" fontId="6" fillId="7" borderId="0" xfId="0" applyFont="1" applyFill="1"/>
    <xf numFmtId="0" fontId="0" fillId="0" borderId="0" xfId="0" applyBorder="1" applyAlignment="1">
      <alignment vertical="top" wrapText="1"/>
    </xf>
    <xf numFmtId="0" fontId="1" fillId="0" borderId="0" xfId="0" applyFont="1"/>
    <xf numFmtId="0" fontId="10" fillId="3" borderId="0" xfId="0" applyFont="1" applyFill="1"/>
    <xf numFmtId="0" fontId="11" fillId="7" borderId="0" xfId="0" applyFont="1" applyFill="1"/>
    <xf numFmtId="0" fontId="5" fillId="8" borderId="0" xfId="0" applyFont="1" applyFill="1" applyBorder="1"/>
    <xf numFmtId="0" fontId="5" fillId="8" borderId="0" xfId="0" applyFont="1" applyFill="1" applyBorder="1" applyAlignment="1">
      <alignment vertical="top"/>
    </xf>
    <xf numFmtId="0" fontId="5" fillId="8" borderId="0" xfId="0" applyFont="1" applyFill="1"/>
    <xf numFmtId="0" fontId="8" fillId="6" borderId="0" xfId="0" applyFont="1" applyFill="1"/>
    <xf numFmtId="0" fontId="0" fillId="6" borderId="0" xfId="0" applyFill="1"/>
    <xf numFmtId="0" fontId="0" fillId="3" borderId="0" xfId="0" applyFont="1" applyFill="1"/>
    <xf numFmtId="0" fontId="0" fillId="6" borderId="0" xfId="0" applyFont="1" applyFill="1"/>
    <xf numFmtId="0" fontId="0" fillId="8" borderId="0" xfId="0" applyFont="1" applyFill="1" applyBorder="1"/>
    <xf numFmtId="0" fontId="0" fillId="8" borderId="0" xfId="0" applyFont="1" applyFill="1" applyBorder="1" applyAlignment="1">
      <alignment vertical="top"/>
    </xf>
    <xf numFmtId="0" fontId="0" fillId="0" borderId="0" xfId="0" applyFont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0" fontId="0" fillId="0" borderId="1" xfId="0" applyFill="1" applyBorder="1"/>
    <xf numFmtId="0" fontId="14" fillId="3" borderId="0" xfId="1" applyFont="1" applyFill="1"/>
    <xf numFmtId="0" fontId="14" fillId="10" borderId="0" xfId="1" applyFont="1" applyFill="1"/>
    <xf numFmtId="0" fontId="14" fillId="11" borderId="0" xfId="1" applyFont="1" applyFill="1"/>
    <xf numFmtId="0" fontId="14" fillId="0" borderId="0" xfId="1" applyNumberFormat="1" applyFont="1" applyFill="1" applyBorder="1" applyAlignment="1" applyProtection="1"/>
    <xf numFmtId="0" fontId="14" fillId="0" borderId="0" xfId="1" applyFont="1" applyFill="1"/>
    <xf numFmtId="0" fontId="14" fillId="3" borderId="0" xfId="1" applyFont="1" applyFill="1" applyAlignment="1">
      <alignment horizontal="center"/>
    </xf>
    <xf numFmtId="0" fontId="18" fillId="3" borderId="0" xfId="1" applyFont="1" applyFill="1"/>
    <xf numFmtId="0" fontId="18" fillId="12" borderId="1" xfId="1" applyFont="1" applyFill="1" applyBorder="1"/>
    <xf numFmtId="0" fontId="14" fillId="3" borderId="1" xfId="1" applyFont="1" applyFill="1" applyBorder="1"/>
    <xf numFmtId="0" fontId="20" fillId="0" borderId="0" xfId="0" applyNumberFormat="1" applyFont="1" applyFill="1" applyBorder="1" applyAlignment="1" applyProtection="1"/>
    <xf numFmtId="0" fontId="21" fillId="4" borderId="3" xfId="0" applyFont="1" applyFill="1" applyBorder="1" applyAlignment="1">
      <alignment horizontal="center" vertical="top" wrapText="1" readingOrder="1"/>
    </xf>
    <xf numFmtId="0" fontId="22" fillId="5" borderId="4" xfId="0" applyFont="1" applyFill="1" applyBorder="1" applyAlignment="1">
      <alignment horizontal="center" vertical="top" wrapText="1" readingOrder="1"/>
    </xf>
    <xf numFmtId="0" fontId="22" fillId="5" borderId="5" xfId="0" applyFont="1" applyFill="1" applyBorder="1" applyAlignment="1">
      <alignment horizontal="center" vertical="top" wrapText="1" readingOrder="1"/>
    </xf>
    <xf numFmtId="0" fontId="14" fillId="3" borderId="0" xfId="1" applyFont="1" applyFill="1" applyAlignment="1"/>
    <xf numFmtId="0" fontId="23" fillId="13" borderId="0" xfId="1" applyFont="1" applyFill="1"/>
    <xf numFmtId="0" fontId="14" fillId="13" borderId="0" xfId="1" applyFont="1" applyFill="1"/>
    <xf numFmtId="0" fontId="24" fillId="14" borderId="0" xfId="1" applyFont="1" applyFill="1"/>
    <xf numFmtId="0" fontId="25" fillId="13" borderId="0" xfId="1" applyFont="1" applyFill="1"/>
    <xf numFmtId="0" fontId="26" fillId="13" borderId="0" xfId="1" applyFont="1" applyFill="1" applyAlignment="1">
      <alignment horizontal="right"/>
    </xf>
    <xf numFmtId="0" fontId="14" fillId="3" borderId="1" xfId="1" applyNumberFormat="1" applyFont="1" applyFill="1" applyBorder="1"/>
    <xf numFmtId="0" fontId="27" fillId="3" borderId="0" xfId="1" applyFont="1" applyFill="1"/>
    <xf numFmtId="0" fontId="30" fillId="15" borderId="3" xfId="0" applyFont="1" applyFill="1" applyBorder="1" applyAlignment="1">
      <alignment horizontal="left" vertical="top" wrapText="1" readingOrder="1"/>
    </xf>
    <xf numFmtId="0" fontId="5" fillId="12" borderId="0" xfId="0" applyFont="1" applyFill="1"/>
    <xf numFmtId="0" fontId="5" fillId="12" borderId="1" xfId="0" applyFont="1" applyFill="1" applyBorder="1"/>
    <xf numFmtId="0" fontId="0" fillId="0" borderId="1" xfId="0" quotePrefix="1" applyFont="1" applyBorder="1"/>
    <xf numFmtId="0" fontId="0" fillId="0" borderId="1" xfId="0" applyFont="1" applyBorder="1"/>
    <xf numFmtId="0" fontId="5" fillId="12" borderId="1" xfId="0" applyFont="1" applyFill="1" applyBorder="1" applyAlignment="1">
      <alignment vertical="top"/>
    </xf>
    <xf numFmtId="0" fontId="18" fillId="0" borderId="0" xfId="1" applyFont="1" applyFill="1"/>
    <xf numFmtId="0" fontId="31" fillId="16" borderId="11" xfId="1" applyNumberFormat="1" applyFont="1" applyFill="1" applyBorder="1" applyAlignment="1"/>
    <xf numFmtId="0" fontId="31" fillId="16" borderId="12" xfId="1" applyNumberFormat="1" applyFont="1" applyFill="1" applyBorder="1" applyAlignment="1"/>
    <xf numFmtId="0" fontId="31" fillId="16" borderId="13" xfId="1" applyNumberFormat="1" applyFont="1" applyFill="1" applyBorder="1" applyAlignment="1"/>
    <xf numFmtId="0" fontId="14" fillId="17" borderId="14" xfId="1" applyNumberFormat="1" applyFont="1" applyFill="1" applyBorder="1" applyAlignment="1"/>
    <xf numFmtId="0" fontId="14" fillId="17" borderId="15" xfId="1" applyNumberFormat="1" applyFont="1" applyFill="1" applyBorder="1" applyAlignment="1"/>
    <xf numFmtId="0" fontId="14" fillId="17" borderId="16" xfId="1" applyNumberFormat="1" applyFont="1" applyFill="1" applyBorder="1" applyAlignment="1"/>
    <xf numFmtId="0" fontId="21" fillId="0" borderId="21" xfId="0" applyFont="1" applyFill="1" applyBorder="1" applyAlignment="1">
      <alignment horizontal="center" vertical="top" wrapText="1" readingOrder="1"/>
    </xf>
    <xf numFmtId="0" fontId="21" fillId="0" borderId="22" xfId="0" applyFont="1" applyFill="1" applyBorder="1" applyAlignment="1">
      <alignment horizontal="center" vertical="top" wrapText="1" readingOrder="1"/>
    </xf>
    <xf numFmtId="0" fontId="22" fillId="0" borderId="17" xfId="0" applyFont="1" applyFill="1" applyBorder="1" applyAlignment="1">
      <alignment horizontal="center" vertical="top" wrapText="1" readingOrder="1"/>
    </xf>
    <xf numFmtId="0" fontId="22" fillId="0" borderId="19" xfId="0" applyFont="1" applyFill="1" applyBorder="1" applyAlignment="1">
      <alignment horizontal="center" vertical="top" wrapText="1" readingOrder="1"/>
    </xf>
    <xf numFmtId="0" fontId="22" fillId="0" borderId="18" xfId="0" applyFont="1" applyFill="1" applyBorder="1" applyAlignment="1">
      <alignment horizontal="center" vertical="top" wrapText="1" readingOrder="1"/>
    </xf>
    <xf numFmtId="0" fontId="22" fillId="0" borderId="20" xfId="0" applyFont="1" applyFill="1" applyBorder="1" applyAlignment="1">
      <alignment horizontal="center" vertical="top" wrapText="1" readingOrder="1"/>
    </xf>
    <xf numFmtId="0" fontId="22" fillId="0" borderId="23" xfId="0" applyFont="1" applyFill="1" applyBorder="1" applyAlignment="1">
      <alignment horizontal="center" vertical="top" wrapText="1" readingOrder="1"/>
    </xf>
    <xf numFmtId="0" fontId="22" fillId="0" borderId="24" xfId="0" applyFont="1" applyFill="1" applyBorder="1" applyAlignment="1">
      <alignment horizontal="center" vertical="top" wrapText="1" readingOrder="1"/>
    </xf>
    <xf numFmtId="0" fontId="33" fillId="12" borderId="1" xfId="0" applyFont="1" applyFill="1" applyBorder="1"/>
    <xf numFmtId="0" fontId="20" fillId="3" borderId="1" xfId="1" applyFont="1" applyFill="1" applyBorder="1"/>
    <xf numFmtId="0" fontId="33" fillId="12" borderId="1" xfId="1" applyFont="1" applyFill="1" applyBorder="1"/>
    <xf numFmtId="0" fontId="34" fillId="0" borderId="0" xfId="1" applyFont="1"/>
    <xf numFmtId="0" fontId="35" fillId="0" borderId="0" xfId="1" applyNumberFormat="1" applyFont="1" applyFill="1" applyBorder="1" applyAlignment="1" applyProtection="1"/>
    <xf numFmtId="0" fontId="34" fillId="0" borderId="0" xfId="1" quotePrefix="1" applyFont="1"/>
    <xf numFmtId="0" fontId="34" fillId="3" borderId="0" xfId="1" applyFont="1" applyFill="1"/>
    <xf numFmtId="0" fontId="1" fillId="0" borderId="0" xfId="0" applyFont="1" applyFill="1" applyAlignment="1">
      <alignment vertical="top"/>
    </xf>
    <xf numFmtId="0" fontId="0" fillId="0" borderId="0" xfId="0" applyFill="1"/>
    <xf numFmtId="0" fontId="1" fillId="0" borderId="0" xfId="0" applyFont="1" applyFill="1"/>
    <xf numFmtId="0" fontId="33" fillId="18" borderId="1" xfId="0" applyFont="1" applyFill="1" applyBorder="1"/>
    <xf numFmtId="0" fontId="0" fillId="0" borderId="0" xfId="0" applyFont="1" applyFill="1" applyAlignment="1">
      <alignment vertical="top"/>
    </xf>
    <xf numFmtId="0" fontId="2" fillId="0" borderId="0" xfId="0" applyFont="1"/>
    <xf numFmtId="0" fontId="20" fillId="0" borderId="1" xfId="0" applyNumberFormat="1" applyFont="1" applyFill="1" applyBorder="1" applyAlignment="1" applyProtection="1"/>
    <xf numFmtId="0" fontId="27" fillId="3" borderId="1" xfId="1" applyFont="1" applyFill="1" applyBorder="1"/>
    <xf numFmtId="0" fontId="14" fillId="10" borderId="1" xfId="1" applyFont="1" applyFill="1" applyBorder="1"/>
    <xf numFmtId="0" fontId="14" fillId="0" borderId="1" xfId="1" applyNumberFormat="1" applyFont="1" applyFill="1" applyBorder="1" applyAlignment="1" applyProtection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top"/>
    </xf>
    <xf numFmtId="0" fontId="14" fillId="3" borderId="0" xfId="1" applyFont="1" applyFill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2" fillId="9" borderId="0" xfId="0" applyFont="1" applyFill="1" applyAlignment="1">
      <alignment horizontal="left" vertical="top" wrapText="1"/>
    </xf>
    <xf numFmtId="0" fontId="13" fillId="9" borderId="0" xfId="0" applyFont="1" applyFill="1" applyAlignment="1">
      <alignment horizontal="left" vertical="top" wrapText="1"/>
    </xf>
    <xf numFmtId="0" fontId="8" fillId="3" borderId="0" xfId="1" applyFont="1" applyFill="1" applyAlignment="1">
      <alignment horizontal="left"/>
    </xf>
    <xf numFmtId="0" fontId="34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  <border diagonalUp="0" diagonalDown="0" outline="0">
        <left style="medium">
          <color rgb="FFFFFFFF"/>
        </left>
        <right/>
        <top style="medium">
          <color rgb="FFFFFFFF"/>
        </top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  <border diagonalUp="0" diagonalDown="0" outline="0">
        <left/>
        <right style="medium">
          <color rgb="FFFFFFFF"/>
        </right>
        <top style="medium">
          <color rgb="FFFFFFFF"/>
        </top>
        <bottom style="medium">
          <color rgb="FFFFFFFF"/>
        </bottom>
      </border>
    </dxf>
    <dxf>
      <border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29ADA7"/>
      <color rgb="FFF84E4E"/>
      <color rgb="FFFF4343"/>
      <color rgb="FFEACE58"/>
      <color rgb="FFFB8585"/>
      <color rgb="FFFDC3C3"/>
      <color rgb="FFEEE7FF"/>
      <color rgb="FFFDE9FC"/>
      <color rgb="FFFF6969"/>
      <color rgb="FFE3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microsoft.com/office/2011/relationships/chartColorStyle" Target="colors11.xml"/><Relationship Id="rId1" Type="http://schemas.microsoft.com/office/2011/relationships/chartStyle" Target="style11.xml"/><Relationship Id="rId6" Type="http://schemas.openxmlformats.org/officeDocument/2006/relationships/chartUserShapes" Target="../drawings/drawing12.xml"/><Relationship Id="rId5" Type="http://schemas.openxmlformats.org/officeDocument/2006/relationships/image" Target="../media/image17.png"/><Relationship Id="rId4" Type="http://schemas.openxmlformats.org/officeDocument/2006/relationships/image" Target="../media/image16.png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microsoft.com/office/2011/relationships/chartColorStyle" Target="colors13.xml"/><Relationship Id="rId1" Type="http://schemas.microsoft.com/office/2011/relationships/chartStyle" Target="style13.xml"/><Relationship Id="rId4" Type="http://schemas.openxmlformats.org/officeDocument/2006/relationships/image" Target="../media/image20.png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microsoft.com/office/2011/relationships/chartColorStyle" Target="colors14.xml"/><Relationship Id="rId1" Type="http://schemas.microsoft.com/office/2011/relationships/chartStyle" Target="style14.xml"/><Relationship Id="rId4" Type="http://schemas.openxmlformats.org/officeDocument/2006/relationships/image" Target="../media/image23.png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microsoft.com/office/2011/relationships/chartColorStyle" Target="colors19.xml"/><Relationship Id="rId1" Type="http://schemas.microsoft.com/office/2011/relationships/chartStyle" Target="style19.xml"/><Relationship Id="rId6" Type="http://schemas.openxmlformats.org/officeDocument/2006/relationships/image" Target="../media/image4.png"/><Relationship Id="rId5" Type="http://schemas.openxmlformats.org/officeDocument/2006/relationships/image" Target="../media/image26.png"/><Relationship Id="rId4" Type="http://schemas.openxmlformats.org/officeDocument/2006/relationships/image" Target="../media/image25.png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7" Type="http://schemas.openxmlformats.org/officeDocument/2006/relationships/chartUserShapes" Target="../drawings/drawing23.xml"/><Relationship Id="rId2" Type="http://schemas.microsoft.com/office/2011/relationships/chartColorStyle" Target="colors23.xml"/><Relationship Id="rId1" Type="http://schemas.microsoft.com/office/2011/relationships/chartStyle" Target="style23.xml"/><Relationship Id="rId6" Type="http://schemas.openxmlformats.org/officeDocument/2006/relationships/image" Target="../media/image30.png"/><Relationship Id="rId5" Type="http://schemas.openxmlformats.org/officeDocument/2006/relationships/image" Target="../media/image29.png"/><Relationship Id="rId4" Type="http://schemas.openxmlformats.org/officeDocument/2006/relationships/image" Target="../media/image28.png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1.png"/><Relationship Id="rId2" Type="http://schemas.microsoft.com/office/2011/relationships/chartColorStyle" Target="colors26.xml"/><Relationship Id="rId1" Type="http://schemas.microsoft.com/office/2011/relationships/chartStyle" Target="style26.xml"/><Relationship Id="rId5" Type="http://schemas.openxmlformats.org/officeDocument/2006/relationships/chartUserShapes" Target="../drawings/drawing25.xml"/><Relationship Id="rId4" Type="http://schemas.openxmlformats.org/officeDocument/2006/relationships/image" Target="../media/image32.png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microsoft.com/office/2011/relationships/chartColorStyle" Target="colors27.xml"/><Relationship Id="rId1" Type="http://schemas.microsoft.com/office/2011/relationships/chartStyle" Target="style27.xml"/><Relationship Id="rId5" Type="http://schemas.openxmlformats.org/officeDocument/2006/relationships/image" Target="../media/image34.png"/><Relationship Id="rId4" Type="http://schemas.openxmlformats.org/officeDocument/2006/relationships/image" Target="../media/image33.png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6.png"/><Relationship Id="rId2" Type="http://schemas.microsoft.com/office/2011/relationships/chartColorStyle" Target="colors29.xml"/><Relationship Id="rId1" Type="http://schemas.microsoft.com/office/2011/relationships/chartStyle" Target="style29.xml"/><Relationship Id="rId5" Type="http://schemas.openxmlformats.org/officeDocument/2006/relationships/chartUserShapes" Target="../drawings/drawing28.xml"/><Relationship Id="rId4" Type="http://schemas.openxmlformats.org/officeDocument/2006/relationships/image" Target="../media/image37.png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8.png"/><Relationship Id="rId2" Type="http://schemas.microsoft.com/office/2011/relationships/chartColorStyle" Target="colors32.xml"/><Relationship Id="rId1" Type="http://schemas.microsoft.com/office/2011/relationships/chartStyle" Target="style32.xml"/><Relationship Id="rId5" Type="http://schemas.openxmlformats.org/officeDocument/2006/relationships/chartUserShapes" Target="../drawings/drawing32.xml"/><Relationship Id="rId4" Type="http://schemas.openxmlformats.org/officeDocument/2006/relationships/image" Target="../media/image39.png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microsoft.com/office/2011/relationships/chartColorStyle" Target="colors4.xml"/><Relationship Id="rId1" Type="http://schemas.microsoft.com/office/2011/relationships/chartStyle" Target="style4.xml"/><Relationship Id="rId5" Type="http://schemas.openxmlformats.org/officeDocument/2006/relationships/chartUserShapes" Target="../drawings/drawing5.xml"/><Relationship Id="rId4" Type="http://schemas.openxmlformats.org/officeDocument/2006/relationships/image" Target="../media/image8.png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image" Target="../media/image12.png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Economically Inactivity Rate by Age Group</a:t>
            </a:r>
          </a:p>
          <a:p>
            <a:pPr>
              <a:defRPr/>
            </a:pPr>
            <a:r>
              <a:rPr lang="en-US" sz="1100"/>
              <a:t>Male - Bhutan - 2019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87443629632133"/>
          <c:y val="0.15191448007774538"/>
          <c:w val="0.78093624563024044"/>
          <c:h val="0.770340136054421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6E0-4713-B07F-0BD2A479ED0B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6E0-4713-B07F-0BD2A479ED0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94E1718-F18C-458F-B4DD-BEAB2645EF2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6E0-4713-B07F-0BD2A479ED0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ACBB925-1F19-4619-947C-82D59FE308F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6E0-4713-B07F-0BD2A479ED0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5F4B7B6-7A75-48E8-A9B7-CA4B4E87A44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6E0-4713-B07F-0BD2A479ED0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2A30BBD-DC5C-4AC2-B2A1-6E48354498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6E0-4713-B07F-0BD2A479ED0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1758482-21DD-456D-8420-1739A00AF87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6E0-4713-B07F-0BD2A479ED0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EAAE60B-9C74-44F1-9923-4C1A4171F9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6E0-4713-B07F-0BD2A479ED0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ABDA9B5-F793-4205-BA25-8AF2AAE8201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36E0-4713-B07F-0BD2A479ED0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3D2C72B-5380-420E-B41D-59C9C0363A6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36E0-4713-B07F-0BD2A479ED0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EFD7C4A-A1BB-4BD6-83D1-17241B8E86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6E0-4713-B07F-0BD2A479ED0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A4E0495-EAE4-437B-9EAF-FFCD5FABDCE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36E0-4713-B07F-0BD2A479ED0B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700AA41-428C-4E6D-9327-46562A3DFE6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36E0-4713-B07F-0BD2A479ED0B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91C01BF-99D7-4D76-B145-157698EC29F3}" type="CELLRANGE">
                      <a:rPr lang="en-US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6E0-4713-B07F-0BD2A479ED0B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BAFAA01-7B13-47B8-A297-CD06CC0CD25A}" type="CELLRANGE">
                      <a:rPr lang="en-US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6E0-4713-B07F-0BD2A479ED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'Day 1-2 - Demo'!$A$46:$A$58</c:f>
              <c:strCache>
                <c:ptCount val="13"/>
                <c:pt idx="0">
                  <c:v>40-44</c:v>
                </c:pt>
                <c:pt idx="1">
                  <c:v>45-49</c:v>
                </c:pt>
                <c:pt idx="2">
                  <c:v>35-39</c:v>
                </c:pt>
                <c:pt idx="3">
                  <c:v>30-34</c:v>
                </c:pt>
                <c:pt idx="4">
                  <c:v>50-54</c:v>
                </c:pt>
                <c:pt idx="5">
                  <c:v>55-59</c:v>
                </c:pt>
                <c:pt idx="6">
                  <c:v>25-29</c:v>
                </c:pt>
                <c:pt idx="7">
                  <c:v>60-64</c:v>
                </c:pt>
                <c:pt idx="8">
                  <c:v>18-64</c:v>
                </c:pt>
                <c:pt idx="9">
                  <c:v>15-64</c:v>
                </c:pt>
                <c:pt idx="10">
                  <c:v>20-24</c:v>
                </c:pt>
                <c:pt idx="11">
                  <c:v>65+</c:v>
                </c:pt>
                <c:pt idx="12">
                  <c:v>15-19</c:v>
                </c:pt>
              </c:strCache>
            </c:strRef>
          </c:cat>
          <c:val>
            <c:numRef>
              <c:f>'Day 1-2 - Demo'!$B$46:$B$58</c:f>
              <c:numCache>
                <c:formatCode>General</c:formatCode>
                <c:ptCount val="13"/>
                <c:pt idx="0">
                  <c:v>3.5</c:v>
                </c:pt>
                <c:pt idx="1">
                  <c:v>3.6</c:v>
                </c:pt>
                <c:pt idx="2">
                  <c:v>3.9</c:v>
                </c:pt>
                <c:pt idx="3">
                  <c:v>5.6</c:v>
                </c:pt>
                <c:pt idx="4">
                  <c:v>6.2</c:v>
                </c:pt>
                <c:pt idx="5">
                  <c:v>9</c:v>
                </c:pt>
                <c:pt idx="6">
                  <c:v>13.4</c:v>
                </c:pt>
                <c:pt idx="7">
                  <c:v>15.2</c:v>
                </c:pt>
                <c:pt idx="8">
                  <c:v>18.2</c:v>
                </c:pt>
                <c:pt idx="9">
                  <c:v>25.3</c:v>
                </c:pt>
                <c:pt idx="10">
                  <c:v>50.1</c:v>
                </c:pt>
                <c:pt idx="11">
                  <c:v>52.7</c:v>
                </c:pt>
                <c:pt idx="12">
                  <c:v>92.3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'Day 1-2 - Demo'!$E$46:$E$58</c15:f>
                <c15:dlblRangeCache>
                  <c:ptCount val="13"/>
                  <c:pt idx="0">
                    <c:v>3.5%</c:v>
                  </c:pt>
                  <c:pt idx="1">
                    <c:v>3.6%</c:v>
                  </c:pt>
                  <c:pt idx="2">
                    <c:v>3.9%</c:v>
                  </c:pt>
                  <c:pt idx="3">
                    <c:v>5.6%</c:v>
                  </c:pt>
                  <c:pt idx="4">
                    <c:v>6.2%</c:v>
                  </c:pt>
                  <c:pt idx="5">
                    <c:v>9%</c:v>
                  </c:pt>
                  <c:pt idx="6">
                    <c:v>13.4%</c:v>
                  </c:pt>
                  <c:pt idx="7">
                    <c:v>15.2%</c:v>
                  </c:pt>
                  <c:pt idx="8">
                    <c:v>18.2%</c:v>
                  </c:pt>
                  <c:pt idx="9">
                    <c:v>25.3%</c:v>
                  </c:pt>
                  <c:pt idx="10">
                    <c:v>50.1%</c:v>
                  </c:pt>
                  <c:pt idx="11">
                    <c:v>52.7%</c:v>
                  </c:pt>
                  <c:pt idx="12">
                    <c:v>92.3%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36E0-4713-B07F-0BD2A479ED0B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42"/>
        <c:axId val="1047892255"/>
        <c:axId val="1047893087"/>
      </c:barChart>
      <c:catAx>
        <c:axId val="10478922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893087"/>
        <c:crosses val="autoZero"/>
        <c:auto val="1"/>
        <c:lblAlgn val="ctr"/>
        <c:lblOffset val="100"/>
        <c:noMultiLvlLbl val="0"/>
      </c:catAx>
      <c:valAx>
        <c:axId val="104789308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47892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Most</a:t>
            </a:r>
            <a:r>
              <a:rPr lang="en-US" b="1" baseline="0"/>
              <a:t> of the businesswomen </a:t>
            </a:r>
            <a:r>
              <a:rPr lang="en-US" b="1"/>
              <a:t>wish</a:t>
            </a:r>
            <a:r>
              <a:rPr lang="en-US" b="1" baseline="0"/>
              <a:t> to apply for business loans</a:t>
            </a:r>
            <a:endParaRPr lang="en-US" b="1"/>
          </a:p>
        </c:rich>
      </c:tx>
      <c:layout>
        <c:manualLayout>
          <c:xMode val="edge"/>
          <c:yMode val="edge"/>
          <c:x val="4.0966754155731012E-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886111111111113"/>
          <c:y val="0.19990740740740739"/>
          <c:w val="0.41894444444444445"/>
          <c:h val="0.69824074074074072"/>
        </c:manualLayout>
      </c:layout>
      <c:doughnutChart>
        <c:varyColors val="1"/>
        <c:ser>
          <c:idx val="0"/>
          <c:order val="0"/>
          <c:tx>
            <c:strRef>
              <c:f>'Day 1-2 - Hands-on'!$R$83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8E2-4DAD-972F-7D89947E3646}"/>
              </c:ext>
            </c:extLst>
          </c:dPt>
          <c:dPt>
            <c:idx val="1"/>
            <c:bubble3D val="0"/>
            <c:spPr>
              <a:solidFill>
                <a:srgbClr val="EB5B5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8E2-4DAD-972F-7D89947E3646}"/>
              </c:ext>
            </c:extLst>
          </c:dPt>
          <c:cat>
            <c:strRef>
              <c:f>'Day 1-2 - Hands-on'!$Q$84:$Q$85</c:f>
              <c:strCache>
                <c:ptCount val="2"/>
                <c:pt idx="0">
                  <c:v>No, I don't want loan</c:v>
                </c:pt>
                <c:pt idx="1">
                  <c:v>Yes, I want loan  </c:v>
                </c:pt>
              </c:strCache>
            </c:strRef>
          </c:cat>
          <c:val>
            <c:numRef>
              <c:f>'Day 1-2 - Hands-on'!$R$84:$R$85</c:f>
              <c:numCache>
                <c:formatCode>General</c:formatCode>
                <c:ptCount val="2"/>
                <c:pt idx="0">
                  <c:v>12.7</c:v>
                </c:pt>
                <c:pt idx="1">
                  <c:v>87.3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E2-4DAD-972F-7D89947E3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Business goals for next five years</a:t>
            </a:r>
          </a:p>
          <a:p>
            <a:pPr algn="l">
              <a:defRPr/>
            </a:pPr>
            <a:r>
              <a:rPr lang="en-US" sz="1050"/>
              <a:t>Percentage</a:t>
            </a:r>
            <a:r>
              <a:rPr lang="en-US" sz="1050" baseline="0"/>
              <a:t> responses, Bhutan</a:t>
            </a:r>
            <a:endParaRPr lang="en-US" sz="1050"/>
          </a:p>
        </c:rich>
      </c:tx>
      <c:layout>
        <c:manualLayout>
          <c:xMode val="edge"/>
          <c:yMode val="edge"/>
          <c:x val="2.0693350831146279E-3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03166853648475E-2"/>
          <c:y val="0.18939814814814815"/>
          <c:w val="0.8968254129444112"/>
          <c:h val="0.661535797608632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'Day 1-2 - Hands-on'!$R$124</c:f>
              <c:strCache>
                <c:ptCount val="1"/>
                <c:pt idx="0">
                  <c:v>Business goals for next five years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'Day 1-2 - Hands-on'!$Q$125:$Q$127</c:f>
              <c:strCache>
                <c:ptCount val="3"/>
                <c:pt idx="0">
                  <c:v>High</c:v>
                </c:pt>
                <c:pt idx="1">
                  <c:v>Low</c:v>
                </c:pt>
                <c:pt idx="2">
                  <c:v>Don't know</c:v>
                </c:pt>
              </c:strCache>
            </c:strRef>
          </c:cat>
          <c:val>
            <c:numRef>
              <c:f>'Day 1-2 - Hands-on'!$R$125:$R$127</c:f>
              <c:numCache>
                <c:formatCode>General</c:formatCode>
                <c:ptCount val="3"/>
                <c:pt idx="0">
                  <c:v>63</c:v>
                </c:pt>
                <c:pt idx="1">
                  <c:v>9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8-4C21-99D1-0BB898356171}"/>
            </c:ext>
          </c:extLst>
        </c:ser>
        <c:ser>
          <c:idx val="1"/>
          <c:order val="1"/>
          <c:tx>
            <c:strRef>
              <c:f>'Day 1-2 - Hands-on'!$S$124</c:f>
              <c:strCache>
                <c:ptCount val="1"/>
                <c:pt idx="0">
                  <c:v>Icon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pictureOptions>
            <c:pictureFormat val="stretch"/>
          </c:pictureOptions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retch"/>
            </c:pictureOptions>
            <c:extLst>
              <c:ext xmlns:c16="http://schemas.microsoft.com/office/drawing/2014/chart" uri="{C3380CC4-5D6E-409C-BE32-E72D297353CC}">
                <c16:uniqueId val="{00000002-7838-4C21-99D1-0BB898356171}"/>
              </c:ext>
            </c:extLst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retch"/>
            </c:pictureOptions>
            <c:extLst>
              <c:ext xmlns:c16="http://schemas.microsoft.com/office/drawing/2014/chart" uri="{C3380CC4-5D6E-409C-BE32-E72D297353CC}">
                <c16:uniqueId val="{00000004-7838-4C21-99D1-0BB898356171}"/>
              </c:ext>
            </c:extLst>
          </c:dPt>
          <c:cat>
            <c:strRef>
              <c:f>'Day 1-2 - Hands-on'!$Q$125:$Q$127</c:f>
              <c:strCache>
                <c:ptCount val="3"/>
                <c:pt idx="0">
                  <c:v>High</c:v>
                </c:pt>
                <c:pt idx="1">
                  <c:v>Low</c:v>
                </c:pt>
                <c:pt idx="2">
                  <c:v>Don't know</c:v>
                </c:pt>
              </c:strCache>
            </c:strRef>
          </c:cat>
          <c:val>
            <c:numRef>
              <c:f>'Day 1-2 - Hands-on'!$S$125:$S$127</c:f>
              <c:numCache>
                <c:formatCode>General</c:formatCode>
                <c:ptCount val="3"/>
                <c:pt idx="0">
                  <c:v>30</c:v>
                </c:pt>
                <c:pt idx="1">
                  <c:v>30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38-4C21-99D1-0BB898356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9"/>
        <c:overlap val="100"/>
        <c:axId val="529539775"/>
        <c:axId val="529552255"/>
      </c:barChart>
      <c:catAx>
        <c:axId val="529539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552255"/>
        <c:crosses val="autoZero"/>
        <c:auto val="1"/>
        <c:lblAlgn val="ctr"/>
        <c:lblOffset val="100"/>
        <c:noMultiLvlLbl val="0"/>
      </c:catAx>
      <c:valAx>
        <c:axId val="529552255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29539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6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26411937551624E-2"/>
          <c:y val="0.18000000000000005"/>
          <c:w val="0.90547688511047675"/>
          <c:h val="0.58773130903547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'Day 1-2 - Hands-on'!$R$42</c:f>
              <c:strCache>
                <c:ptCount val="1"/>
                <c:pt idx="0">
                  <c:v>Nature of women-owned business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215-4739-9738-51DCD7A387E1}"/>
              </c:ext>
            </c:extLst>
          </c:dPt>
          <c:dPt>
            <c:idx val="1"/>
            <c:invertIfNegative val="0"/>
            <c:bubble3D val="0"/>
            <c:spPr>
              <a:solidFill>
                <a:srgbClr val="EB5B5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215-4739-9738-51DCD7A387E1}"/>
              </c:ext>
            </c:extLst>
          </c:dPt>
          <c:dPt>
            <c:idx val="2"/>
            <c:invertIfNegative val="0"/>
            <c:bubble3D val="0"/>
            <c:spPr>
              <a:solidFill>
                <a:srgbClr val="EB5B5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215-4739-9738-51DCD7A387E1}"/>
              </c:ext>
            </c:extLst>
          </c:dPt>
          <c:dPt>
            <c:idx val="3"/>
            <c:invertIfNegative val="0"/>
            <c:bubble3D val="0"/>
            <c:spPr>
              <a:solidFill>
                <a:srgbClr val="EB5B5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215-4739-9738-51DCD7A387E1}"/>
              </c:ext>
            </c:extLst>
          </c:dPt>
          <c:dPt>
            <c:idx val="4"/>
            <c:invertIfNegative val="0"/>
            <c:bubble3D val="0"/>
            <c:spPr>
              <a:solidFill>
                <a:srgbClr val="EB5B5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215-4739-9738-51DCD7A387E1}"/>
              </c:ext>
            </c:extLst>
          </c:dPt>
          <c:dPt>
            <c:idx val="5"/>
            <c:invertIfNegative val="0"/>
            <c:bubble3D val="0"/>
            <c:spPr>
              <a:solidFill>
                <a:srgbClr val="EB5B5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215-4739-9738-51DCD7A387E1}"/>
              </c:ext>
            </c:extLst>
          </c:dPt>
          <c:dPt>
            <c:idx val="21"/>
            <c:invertIfNegative val="0"/>
            <c:bubble3D val="0"/>
            <c:spPr>
              <a:solidFill>
                <a:srgbClr val="33CC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215-4739-9738-51DCD7A387E1}"/>
              </c:ext>
            </c:extLst>
          </c:dPt>
          <c:dPt>
            <c:idx val="22"/>
            <c:invertIfNegative val="0"/>
            <c:bubble3D val="0"/>
            <c:spPr>
              <a:solidFill>
                <a:srgbClr val="33CC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215-4739-9738-51DCD7A387E1}"/>
              </c:ext>
            </c:extLst>
          </c:dPt>
          <c:dPt>
            <c:idx val="23"/>
            <c:invertIfNegative val="0"/>
            <c:bubble3D val="0"/>
            <c:spPr>
              <a:solidFill>
                <a:srgbClr val="33CC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215-4739-9738-51DCD7A387E1}"/>
              </c:ext>
            </c:extLst>
          </c:dPt>
          <c:dPt>
            <c:idx val="24"/>
            <c:invertIfNegative val="0"/>
            <c:bubble3D val="0"/>
            <c:spPr>
              <a:solidFill>
                <a:srgbClr val="33CC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215-4739-9738-51DCD7A387E1}"/>
              </c:ext>
            </c:extLst>
          </c:dPt>
          <c:dPt>
            <c:idx val="25"/>
            <c:invertIfNegative val="0"/>
            <c:bubble3D val="0"/>
            <c:spPr>
              <a:solidFill>
                <a:srgbClr val="33CC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215-4739-9738-51DCD7A387E1}"/>
              </c:ext>
            </c:extLst>
          </c:dPt>
          <c:dPt>
            <c:idx val="26"/>
            <c:invertIfNegative val="0"/>
            <c:bubble3D val="0"/>
            <c:spPr>
              <a:solidFill>
                <a:srgbClr val="33CC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215-4739-9738-51DCD7A387E1}"/>
              </c:ext>
            </c:extLst>
          </c:dPt>
          <c:dPt>
            <c:idx val="27"/>
            <c:invertIfNegative val="0"/>
            <c:bubble3D val="0"/>
            <c:spPr>
              <a:solidFill>
                <a:srgbClr val="33CC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B215-4739-9738-51DCD7A387E1}"/>
              </c:ext>
            </c:extLst>
          </c:dPt>
          <c:dPt>
            <c:idx val="28"/>
            <c:invertIfNegative val="0"/>
            <c:bubble3D val="0"/>
            <c:spPr>
              <a:solidFill>
                <a:srgbClr val="33CC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B215-4739-9738-51DCD7A387E1}"/>
              </c:ext>
            </c:extLst>
          </c:dPt>
          <c:dPt>
            <c:idx val="29"/>
            <c:invertIfNegative val="0"/>
            <c:bubble3D val="0"/>
            <c:spPr>
              <a:solidFill>
                <a:srgbClr val="33CC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B215-4739-9738-51DCD7A387E1}"/>
              </c:ext>
            </c:extLst>
          </c:dPt>
          <c:dPt>
            <c:idx val="30"/>
            <c:invertIfNegative val="0"/>
            <c:bubble3D val="0"/>
            <c:spPr>
              <a:solidFill>
                <a:srgbClr val="33CC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B215-4739-9738-51DCD7A387E1}"/>
              </c:ext>
            </c:extLst>
          </c:dPt>
          <c:dPt>
            <c:idx val="31"/>
            <c:invertIfNegative val="0"/>
            <c:bubble3D val="0"/>
            <c:spPr>
              <a:solidFill>
                <a:srgbClr val="33CC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B215-4739-9738-51DCD7A387E1}"/>
              </c:ext>
            </c:extLst>
          </c:dPt>
          <c:dPt>
            <c:idx val="32"/>
            <c:invertIfNegative val="0"/>
            <c:bubble3D val="0"/>
            <c:spPr>
              <a:solidFill>
                <a:srgbClr val="33CC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B215-4739-9738-51DCD7A387E1}"/>
              </c:ext>
            </c:extLst>
          </c:dPt>
          <c:dPt>
            <c:idx val="33"/>
            <c:invertIfNegative val="0"/>
            <c:bubble3D val="0"/>
            <c:spPr>
              <a:solidFill>
                <a:srgbClr val="33CC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B215-4739-9738-51DCD7A387E1}"/>
              </c:ext>
            </c:extLst>
          </c:dPt>
          <c:dPt>
            <c:idx val="34"/>
            <c:invertIfNegative val="0"/>
            <c:bubble3D val="0"/>
            <c:spPr>
              <a:solidFill>
                <a:srgbClr val="33CC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B215-4739-9738-51DCD7A387E1}"/>
              </c:ext>
            </c:extLst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EB5B5E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15-4739-9738-51DCD7A387E1}"/>
                </c:ext>
              </c:extLst>
            </c:dLbl>
            <c:dLbl>
              <c:idx val="4"/>
              <c:layout>
                <c:manualLayout>
                  <c:x val="1.0666666666666666E-2"/>
                  <c:y val="7.984031936127743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EB5B5E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15-4739-9738-51DCD7A387E1}"/>
                </c:ext>
              </c:extLst>
            </c:dLbl>
            <c:dLbl>
              <c:idx val="2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33CCCC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B215-4739-9738-51DCD7A387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'Day 1-2 - Hands-on'!$I$43:$Q$77</c:f>
              <c:multiLvlStrCache>
                <c:ptCount val="35"/>
                <c:lvl>
                  <c:pt idx="0">
                    <c:v>0 yr</c:v>
                  </c:pt>
                  <c:pt idx="1">
                    <c:v>1 yr</c:v>
                  </c:pt>
                  <c:pt idx="2">
                    <c:v>2 yr</c:v>
                  </c:pt>
                  <c:pt idx="3">
                    <c:v>3 yr</c:v>
                  </c:pt>
                  <c:pt idx="4">
                    <c:v>4 yr</c:v>
                  </c:pt>
                  <c:pt idx="5">
                    <c:v>5 yr</c:v>
                  </c:pt>
                  <c:pt idx="6">
                    <c:v>6 yr</c:v>
                  </c:pt>
                  <c:pt idx="7">
                    <c:v>7 yr</c:v>
                  </c:pt>
                  <c:pt idx="8">
                    <c:v>8 yr</c:v>
                  </c:pt>
                  <c:pt idx="9">
                    <c:v>9 yr</c:v>
                  </c:pt>
                  <c:pt idx="10">
                    <c:v>10 yr</c:v>
                  </c:pt>
                  <c:pt idx="11">
                    <c:v>11 yr</c:v>
                  </c:pt>
                  <c:pt idx="12">
                    <c:v>12 yr</c:v>
                  </c:pt>
                  <c:pt idx="13">
                    <c:v>13 yr</c:v>
                  </c:pt>
                  <c:pt idx="14">
                    <c:v>14 yr</c:v>
                  </c:pt>
                  <c:pt idx="15">
                    <c:v>15 yr</c:v>
                  </c:pt>
                  <c:pt idx="16">
                    <c:v>16 yr</c:v>
                  </c:pt>
                  <c:pt idx="17">
                    <c:v>17 yr</c:v>
                  </c:pt>
                  <c:pt idx="18">
                    <c:v>18 yr</c:v>
                  </c:pt>
                  <c:pt idx="19">
                    <c:v>19 yr</c:v>
                  </c:pt>
                  <c:pt idx="20">
                    <c:v>20 yr</c:v>
                  </c:pt>
                  <c:pt idx="21">
                    <c:v>21 yr</c:v>
                  </c:pt>
                  <c:pt idx="22">
                    <c:v>22 yr</c:v>
                  </c:pt>
                  <c:pt idx="23">
                    <c:v>23 yr</c:v>
                  </c:pt>
                  <c:pt idx="24">
                    <c:v>24 yr</c:v>
                  </c:pt>
                  <c:pt idx="25">
                    <c:v>25 yr</c:v>
                  </c:pt>
                  <c:pt idx="26">
                    <c:v>26 yr</c:v>
                  </c:pt>
                  <c:pt idx="27">
                    <c:v>27 yr</c:v>
                  </c:pt>
                  <c:pt idx="28">
                    <c:v>28 yr</c:v>
                  </c:pt>
                  <c:pt idx="29">
                    <c:v>29 yr</c:v>
                  </c:pt>
                  <c:pt idx="30">
                    <c:v>30 yr</c:v>
                  </c:pt>
                  <c:pt idx="31">
                    <c:v>31 yr</c:v>
                  </c:pt>
                  <c:pt idx="32">
                    <c:v>32 yr</c:v>
                  </c:pt>
                  <c:pt idx="33">
                    <c:v>33 yr</c:v>
                  </c:pt>
                  <c:pt idx="34">
                    <c:v>34 yr</c:v>
                  </c:pt>
                </c:lvl>
                <c:lvl>
                  <c:pt idx="0">
                    <c:v>&lt; One year  </c:v>
                  </c:pt>
                  <c:pt idx="1">
                    <c:v> 1-3 years  </c:v>
                  </c:pt>
                  <c:pt idx="4">
                    <c:v> 4-5 years  </c:v>
                  </c:pt>
                  <c:pt idx="6">
                    <c:v> 6-10 years  </c:v>
                  </c:pt>
                  <c:pt idx="11">
                    <c:v> 11-15 years  </c:v>
                  </c:pt>
                  <c:pt idx="16">
                    <c:v> 16-20 years  </c:v>
                  </c:pt>
                  <c:pt idx="21">
                    <c:v>&gt;20 years  </c:v>
                  </c:pt>
                </c:lvl>
              </c:multiLvlStrCache>
            </c:multiLvlStrRef>
          </c:cat>
          <c:val>
            <c:numRef>
              <c:f>'Day 1-2 - Hands-on'!$R$43:$R$77</c:f>
              <c:numCache>
                <c:formatCode>General</c:formatCode>
                <c:ptCount val="35"/>
                <c:pt idx="0">
                  <c:v>7.74</c:v>
                </c:pt>
                <c:pt idx="1">
                  <c:v>34.51</c:v>
                </c:pt>
                <c:pt idx="2">
                  <c:v>34.51</c:v>
                </c:pt>
                <c:pt idx="3">
                  <c:v>34.51</c:v>
                </c:pt>
                <c:pt idx="4">
                  <c:v>20.420000000000002</c:v>
                </c:pt>
                <c:pt idx="5">
                  <c:v>20.420000000000002</c:v>
                </c:pt>
                <c:pt idx="6">
                  <c:v>18.3</c:v>
                </c:pt>
                <c:pt idx="7">
                  <c:v>18.3</c:v>
                </c:pt>
                <c:pt idx="8">
                  <c:v>18.3</c:v>
                </c:pt>
                <c:pt idx="9">
                  <c:v>18.3</c:v>
                </c:pt>
                <c:pt idx="10">
                  <c:v>18.3</c:v>
                </c:pt>
                <c:pt idx="11">
                  <c:v>9.86</c:v>
                </c:pt>
                <c:pt idx="12">
                  <c:v>9.86</c:v>
                </c:pt>
                <c:pt idx="13">
                  <c:v>9.86</c:v>
                </c:pt>
                <c:pt idx="14">
                  <c:v>9.86</c:v>
                </c:pt>
                <c:pt idx="15">
                  <c:v>9.86</c:v>
                </c:pt>
                <c:pt idx="16">
                  <c:v>4.93</c:v>
                </c:pt>
                <c:pt idx="17">
                  <c:v>4.93</c:v>
                </c:pt>
                <c:pt idx="18">
                  <c:v>4.93</c:v>
                </c:pt>
                <c:pt idx="19">
                  <c:v>4.93</c:v>
                </c:pt>
                <c:pt idx="20">
                  <c:v>4.93</c:v>
                </c:pt>
                <c:pt idx="21">
                  <c:v>4.21</c:v>
                </c:pt>
                <c:pt idx="22">
                  <c:v>4.21</c:v>
                </c:pt>
                <c:pt idx="23">
                  <c:v>4.21</c:v>
                </c:pt>
                <c:pt idx="24">
                  <c:v>4.21</c:v>
                </c:pt>
                <c:pt idx="25">
                  <c:v>4.21</c:v>
                </c:pt>
                <c:pt idx="26">
                  <c:v>4.21</c:v>
                </c:pt>
                <c:pt idx="27">
                  <c:v>4.21</c:v>
                </c:pt>
                <c:pt idx="28">
                  <c:v>4.21</c:v>
                </c:pt>
                <c:pt idx="29">
                  <c:v>4.21</c:v>
                </c:pt>
                <c:pt idx="30">
                  <c:v>4.21</c:v>
                </c:pt>
                <c:pt idx="31">
                  <c:v>4.21</c:v>
                </c:pt>
                <c:pt idx="32">
                  <c:v>4.21</c:v>
                </c:pt>
                <c:pt idx="33">
                  <c:v>4.21</c:v>
                </c:pt>
                <c:pt idx="34">
                  <c:v>4.21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B215-4739-9738-51DCD7A38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497145247"/>
        <c:axId val="497134431"/>
      </c:barChart>
      <c:catAx>
        <c:axId val="497145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134431"/>
        <c:crosses val="autoZero"/>
        <c:auto val="1"/>
        <c:lblAlgn val="ctr"/>
        <c:lblOffset val="100"/>
        <c:noMultiLvlLbl val="0"/>
      </c:catAx>
      <c:valAx>
        <c:axId val="4971344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7145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pictureOptions>
            <c:pictureFormat val="stackScale"/>
          </c:pictureOptions>
          <c:cat>
            <c:strRef>
              <c:f>'Day 1-2 - Hands-on'!$Q$100</c:f>
              <c:strCache>
                <c:ptCount val="1"/>
                <c:pt idx="0">
                  <c:v>Bhutan</c:v>
                </c:pt>
              </c:strCache>
            </c:strRef>
          </c:cat>
          <c:val>
            <c:numRef>
              <c:f>'Day 1-2 - Hands-on'!$S$100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D-420E-ADCB-45B151705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04119599"/>
        <c:axId val="2104121263"/>
      </c:barChart>
      <c:barChart>
        <c:barDir val="bar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  <a:ln>
              <a:noFill/>
            </a:ln>
            <a:effectLst/>
          </c:spPr>
          <c:invertIfNegative val="0"/>
          <c:pictureOptions>
            <c:pictureFormat val="stackScale"/>
          </c:pictureOptions>
          <c:cat>
            <c:strRef>
              <c:f>'Day 1-2 - Hands-on'!$Q$100</c:f>
              <c:strCache>
                <c:ptCount val="1"/>
                <c:pt idx="0">
                  <c:v>Bhutan</c:v>
                </c:pt>
              </c:strCache>
            </c:strRef>
          </c:cat>
          <c:val>
            <c:numRef>
              <c:f>'Day 1-2 - Hands-on'!$R$100</c:f>
              <c:numCache>
                <c:formatCode>General</c:formatCode>
                <c:ptCount val="1"/>
                <c:pt idx="0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9D-420E-ADCB-45B151705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33286047"/>
        <c:axId val="2033280223"/>
      </c:barChart>
      <c:catAx>
        <c:axId val="21041195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04121263"/>
        <c:crosses val="autoZero"/>
        <c:auto val="1"/>
        <c:lblAlgn val="ctr"/>
        <c:lblOffset val="100"/>
        <c:noMultiLvlLbl val="0"/>
      </c:catAx>
      <c:valAx>
        <c:axId val="2104121263"/>
        <c:scaling>
          <c:orientation val="minMax"/>
          <c:max val="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119599"/>
        <c:crosses val="autoZero"/>
        <c:crossBetween val="between"/>
      </c:valAx>
      <c:valAx>
        <c:axId val="2033280223"/>
        <c:scaling>
          <c:orientation val="minMax"/>
          <c:max val="5"/>
          <c:min val="0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3286047"/>
        <c:crosses val="max"/>
        <c:crossBetween val="between"/>
      </c:valAx>
      <c:catAx>
        <c:axId val="2033286047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332802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15207310864076"/>
          <c:y val="8.3052739933279732E-2"/>
          <c:w val="0.84150481189851267"/>
          <c:h val="0.841674686497521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Workbook!$J$91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pictureOptions>
            <c:pictureFormat val="stackScale"/>
            <c:pictureStackUnit val="100"/>
          </c:pictureOptions>
          <c:cat>
            <c:strRef>
              <c:f>Workbook!$K$89</c:f>
              <c:strCache>
                <c:ptCount val="1"/>
                <c:pt idx="0">
                  <c:v>Percentage of women who received at least 2 doses during pregnancy</c:v>
                </c:pt>
              </c:strCache>
            </c:strRef>
          </c:cat>
          <c:val>
            <c:numRef>
              <c:f>Workbook!$K$91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B9-46EB-8F45-D1BCFD217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737204576"/>
        <c:axId val="1737215808"/>
      </c:barChart>
      <c:barChart>
        <c:barDir val="col"/>
        <c:grouping val="clustered"/>
        <c:varyColors val="0"/>
        <c:ser>
          <c:idx val="0"/>
          <c:order val="0"/>
          <c:tx>
            <c:strRef>
              <c:f>Workbook!$J$90</c:f>
              <c:strCache>
                <c:ptCount val="1"/>
                <c:pt idx="0">
                  <c:v>Bumthang</c:v>
                </c:pt>
              </c:strCache>
            </c:strRef>
          </c:tx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  <a:ln>
              <a:noFill/>
            </a:ln>
            <a:effectLst/>
          </c:spPr>
          <c:invertIfNegative val="0"/>
          <c:pictureOptions>
            <c:pictureFormat val="stackScale"/>
            <c:pictureStackUnit val="100"/>
          </c:pictureOptions>
          <c:cat>
            <c:strRef>
              <c:f>Workbook!$K$89</c:f>
              <c:strCache>
                <c:ptCount val="1"/>
                <c:pt idx="0">
                  <c:v>Percentage of women who received at least 2 doses during pregnancy</c:v>
                </c:pt>
              </c:strCache>
            </c:strRef>
          </c:cat>
          <c:val>
            <c:numRef>
              <c:f>Workbook!$K$90</c:f>
              <c:numCache>
                <c:formatCode>General</c:formatCode>
                <c:ptCount val="1"/>
                <c:pt idx="0">
                  <c:v>43.7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B9-46EB-8F45-D1BCFD217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916574880"/>
        <c:axId val="1916564896"/>
      </c:barChart>
      <c:catAx>
        <c:axId val="17372045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37215808"/>
        <c:crosses val="autoZero"/>
        <c:auto val="1"/>
        <c:lblAlgn val="ctr"/>
        <c:lblOffset val="100"/>
        <c:noMultiLvlLbl val="0"/>
      </c:catAx>
      <c:valAx>
        <c:axId val="1737215808"/>
        <c:scaling>
          <c:orientation val="minMax"/>
          <c:max val="100"/>
        </c:scaling>
        <c:delete val="1"/>
        <c:axPos val="l"/>
        <c:numFmt formatCode="General" sourceLinked="1"/>
        <c:majorTickMark val="none"/>
        <c:minorTickMark val="none"/>
        <c:tickLblPos val="nextTo"/>
        <c:crossAx val="1737204576"/>
        <c:crosses val="autoZero"/>
        <c:crossBetween val="between"/>
        <c:majorUnit val="20"/>
      </c:valAx>
      <c:valAx>
        <c:axId val="1916564896"/>
        <c:scaling>
          <c:orientation val="minMax"/>
          <c:max val="100"/>
        </c:scaling>
        <c:delete val="1"/>
        <c:axPos val="r"/>
        <c:numFmt formatCode="General" sourceLinked="1"/>
        <c:majorTickMark val="out"/>
        <c:minorTickMark val="none"/>
        <c:tickLblPos val="nextTo"/>
        <c:crossAx val="1916574880"/>
        <c:crosses val="max"/>
        <c:crossBetween val="between"/>
        <c:majorUnit val="20"/>
      </c:valAx>
      <c:catAx>
        <c:axId val="1916574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16564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Workbook!$K$63</c:f>
              <c:strCache>
                <c:ptCount val="1"/>
                <c:pt idx="0">
                  <c:v>In a separate room used as kitchen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val>
            <c:numRef>
              <c:f>Workbook!$L$63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D-4122-BC22-0CAE07627C2E}"/>
            </c:ext>
          </c:extLst>
        </c:ser>
        <c:ser>
          <c:idx val="1"/>
          <c:order val="1"/>
          <c:tx>
            <c:strRef>
              <c:f>Workbook!$K$64</c:f>
              <c:strCache>
                <c:ptCount val="1"/>
                <c:pt idx="0">
                  <c:v>Elsewhere in the house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Workbook!$L$64</c:f>
              <c:numCache>
                <c:formatCode>General</c:formatCode>
                <c:ptCount val="1"/>
                <c:pt idx="0">
                  <c:v>68.099999999999994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D-4122-BC22-0CAE07627C2E}"/>
            </c:ext>
          </c:extLst>
        </c:ser>
        <c:ser>
          <c:idx val="2"/>
          <c:order val="2"/>
          <c:tx>
            <c:strRef>
              <c:f>Workbook!$K$65</c:f>
              <c:strCache>
                <c:ptCount val="1"/>
                <c:pt idx="0">
                  <c:v>In a separate building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Workbook!$L$65</c:f>
              <c:numCache>
                <c:formatCode>General</c:formatCode>
                <c:ptCount val="1"/>
                <c:pt idx="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D-4122-BC22-0CAE07627C2E}"/>
            </c:ext>
          </c:extLst>
        </c:ser>
        <c:ser>
          <c:idx val="3"/>
          <c:order val="3"/>
          <c:tx>
            <c:strRef>
              <c:f>Workbook!$K$66</c:f>
              <c:strCache>
                <c:ptCount val="1"/>
                <c:pt idx="0">
                  <c:v>Outdoors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Workbook!$L$66</c:f>
              <c:numCache>
                <c:formatCode>General</c:formatCode>
                <c:ptCount val="1"/>
                <c:pt idx="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D-4122-BC22-0CAE07627C2E}"/>
            </c:ext>
          </c:extLst>
        </c:ser>
        <c:ser>
          <c:idx val="4"/>
          <c:order val="4"/>
          <c:tx>
            <c:strRef>
              <c:f>Workbook!$K$67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Workbook!$L$67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8D-4122-BC22-0CAE07627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9532768"/>
        <c:axId val="1729527360"/>
      </c:barChart>
      <c:catAx>
        <c:axId val="17295327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29527360"/>
        <c:crosses val="autoZero"/>
        <c:auto val="1"/>
        <c:lblAlgn val="ctr"/>
        <c:lblOffset val="100"/>
        <c:noMultiLvlLbl val="0"/>
      </c:catAx>
      <c:valAx>
        <c:axId val="1729527360"/>
        <c:scaling>
          <c:orientation val="minMax"/>
          <c:max val="100"/>
        </c:scaling>
        <c:delete val="1"/>
        <c:axPos val="b"/>
        <c:numFmt formatCode="General" sourceLinked="1"/>
        <c:majorTickMark val="none"/>
        <c:minorTickMark val="none"/>
        <c:tickLblPos val="nextTo"/>
        <c:crossAx val="172953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730533683289605E-2"/>
          <c:y val="0.61516039661708954"/>
          <c:w val="0.86620559930008745"/>
          <c:h val="0.227432195975503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Paro is leading the Dzongkhags in children</a:t>
            </a:r>
            <a:r>
              <a:rPr lang="en-US" b="1" baseline="0"/>
              <a:t> of 36-59 age group currently attending ECCE</a:t>
            </a:r>
            <a:r>
              <a:rPr lang="en-US" b="1"/>
              <a:t> </a:t>
            </a:r>
          </a:p>
        </c:rich>
      </c:tx>
      <c:layout>
        <c:manualLayout>
          <c:xMode val="edge"/>
          <c:yMode val="edge"/>
          <c:x val="6.2114835944059388E-3"/>
          <c:y val="1.690718699514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742554908425051E-2"/>
          <c:y val="0.13765154922381495"/>
          <c:w val="0.88078714727406537"/>
          <c:h val="0.692202204436648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Workbook!$F$35</c:f>
              <c:strCache>
                <c:ptCount val="1"/>
                <c:pt idx="0">
                  <c:v>Children attending early childhood education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FC52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710-4C87-A301-ACD82A7FF82F}"/>
              </c:ext>
            </c:extLst>
          </c:dPt>
          <c:dPt>
            <c:idx val="18"/>
            <c:invertIfNegative val="0"/>
            <c:bubble3D val="0"/>
            <c:spPr>
              <a:solidFill>
                <a:srgbClr val="AFC52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710-4C87-A301-ACD82A7FF8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Workbook!$E$36:$E$54</c:f>
              <c:strCache>
                <c:ptCount val="19"/>
                <c:pt idx="0">
                  <c:v>Pemagatshel</c:v>
                </c:pt>
                <c:pt idx="1">
                  <c:v>Trashigang</c:v>
                </c:pt>
                <c:pt idx="2">
                  <c:v>Trashiyangtse</c:v>
                </c:pt>
                <c:pt idx="3">
                  <c:v>Dagana</c:v>
                </c:pt>
                <c:pt idx="4">
                  <c:v>Zhemgang</c:v>
                </c:pt>
                <c:pt idx="5">
                  <c:v>Sarpang</c:v>
                </c:pt>
                <c:pt idx="6">
                  <c:v>Lhuntse</c:v>
                </c:pt>
                <c:pt idx="7">
                  <c:v>Tsirang</c:v>
                </c:pt>
                <c:pt idx="8">
                  <c:v>Wangdue</c:v>
                </c:pt>
                <c:pt idx="9">
                  <c:v>Samtse</c:v>
                </c:pt>
                <c:pt idx="10">
                  <c:v>Mongar</c:v>
                </c:pt>
                <c:pt idx="11">
                  <c:v>Bumthang</c:v>
                </c:pt>
                <c:pt idx="12">
                  <c:v>SamdrupJongkhar</c:v>
                </c:pt>
                <c:pt idx="13">
                  <c:v>Trongsa</c:v>
                </c:pt>
                <c:pt idx="14">
                  <c:v>Chukha</c:v>
                </c:pt>
                <c:pt idx="15">
                  <c:v>Punakha</c:v>
                </c:pt>
                <c:pt idx="16">
                  <c:v>Haa</c:v>
                </c:pt>
                <c:pt idx="17">
                  <c:v>Thimphu</c:v>
                </c:pt>
                <c:pt idx="18">
                  <c:v>Paro</c:v>
                </c:pt>
              </c:strCache>
            </c:strRef>
          </c:cat>
          <c:val>
            <c:numRef>
              <c:f>Workbook!$F$36:$F$54</c:f>
              <c:numCache>
                <c:formatCode>General</c:formatCode>
                <c:ptCount val="19"/>
                <c:pt idx="0">
                  <c:v>0.8</c:v>
                </c:pt>
                <c:pt idx="1">
                  <c:v>2.2000000000000002</c:v>
                </c:pt>
                <c:pt idx="2">
                  <c:v>3.3</c:v>
                </c:pt>
                <c:pt idx="3">
                  <c:v>3.5</c:v>
                </c:pt>
                <c:pt idx="4">
                  <c:v>4.5</c:v>
                </c:pt>
                <c:pt idx="5">
                  <c:v>5</c:v>
                </c:pt>
                <c:pt idx="6">
                  <c:v>5.2</c:v>
                </c:pt>
                <c:pt idx="7">
                  <c:v>6.3</c:v>
                </c:pt>
                <c:pt idx="8">
                  <c:v>7.8</c:v>
                </c:pt>
                <c:pt idx="9">
                  <c:v>8.4</c:v>
                </c:pt>
                <c:pt idx="10">
                  <c:v>8.5</c:v>
                </c:pt>
                <c:pt idx="11">
                  <c:v>9.1999999999999993</c:v>
                </c:pt>
                <c:pt idx="12">
                  <c:v>9.3000000000000007</c:v>
                </c:pt>
                <c:pt idx="13">
                  <c:v>11</c:v>
                </c:pt>
                <c:pt idx="14">
                  <c:v>12.5</c:v>
                </c:pt>
                <c:pt idx="15">
                  <c:v>14.1</c:v>
                </c:pt>
                <c:pt idx="16">
                  <c:v>16.399999999999999</c:v>
                </c:pt>
                <c:pt idx="17">
                  <c:v>18.5</c:v>
                </c:pt>
                <c:pt idx="18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0-4C87-A301-ACD82A7FF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-27"/>
        <c:axId val="1929891216"/>
        <c:axId val="1929888304"/>
      </c:barChart>
      <c:lineChart>
        <c:grouping val="standard"/>
        <c:varyColors val="0"/>
        <c:ser>
          <c:idx val="1"/>
          <c:order val="1"/>
          <c:tx>
            <c:strRef>
              <c:f>Workbook!$G$35</c:f>
              <c:strCache>
                <c:ptCount val="1"/>
                <c:pt idx="0">
                  <c:v>Number of children</c:v>
                </c:pt>
              </c:strCache>
            </c:strRef>
          </c:tx>
          <c:spPr>
            <a:ln w="28575" cap="rnd">
              <a:solidFill>
                <a:srgbClr val="29ADA7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29ADA7"/>
              </a:solidFill>
              <a:ln w="9525">
                <a:noFill/>
              </a:ln>
              <a:effectLst/>
            </c:spPr>
          </c:marker>
          <c:cat>
            <c:strRef>
              <c:f>Workbook!$E$36:$E$54</c:f>
              <c:strCache>
                <c:ptCount val="19"/>
                <c:pt idx="0">
                  <c:v>Pemagatshel</c:v>
                </c:pt>
                <c:pt idx="1">
                  <c:v>Trashigang</c:v>
                </c:pt>
                <c:pt idx="2">
                  <c:v>Trashiyangtse</c:v>
                </c:pt>
                <c:pt idx="3">
                  <c:v>Dagana</c:v>
                </c:pt>
                <c:pt idx="4">
                  <c:v>Zhemgang</c:v>
                </c:pt>
                <c:pt idx="5">
                  <c:v>Sarpang</c:v>
                </c:pt>
                <c:pt idx="6">
                  <c:v>Lhuntse</c:v>
                </c:pt>
                <c:pt idx="7">
                  <c:v>Tsirang</c:v>
                </c:pt>
                <c:pt idx="8">
                  <c:v>Wangdue</c:v>
                </c:pt>
                <c:pt idx="9">
                  <c:v>Samtse</c:v>
                </c:pt>
                <c:pt idx="10">
                  <c:v>Mongar</c:v>
                </c:pt>
                <c:pt idx="11">
                  <c:v>Bumthang</c:v>
                </c:pt>
                <c:pt idx="12">
                  <c:v>SamdrupJongkhar</c:v>
                </c:pt>
                <c:pt idx="13">
                  <c:v>Trongsa</c:v>
                </c:pt>
                <c:pt idx="14">
                  <c:v>Chukha</c:v>
                </c:pt>
                <c:pt idx="15">
                  <c:v>Punakha</c:v>
                </c:pt>
                <c:pt idx="16">
                  <c:v>Haa</c:v>
                </c:pt>
                <c:pt idx="17">
                  <c:v>Thimphu</c:v>
                </c:pt>
                <c:pt idx="18">
                  <c:v>Paro</c:v>
                </c:pt>
              </c:strCache>
            </c:strRef>
          </c:cat>
          <c:val>
            <c:numRef>
              <c:f>Workbook!$G$36:$G$54</c:f>
              <c:numCache>
                <c:formatCode>General</c:formatCode>
                <c:ptCount val="19"/>
                <c:pt idx="0">
                  <c:v>76</c:v>
                </c:pt>
                <c:pt idx="1">
                  <c:v>206</c:v>
                </c:pt>
                <c:pt idx="2">
                  <c:v>64</c:v>
                </c:pt>
                <c:pt idx="3">
                  <c:v>85</c:v>
                </c:pt>
                <c:pt idx="4">
                  <c:v>57</c:v>
                </c:pt>
                <c:pt idx="5">
                  <c:v>141</c:v>
                </c:pt>
                <c:pt idx="6">
                  <c:v>45</c:v>
                </c:pt>
                <c:pt idx="7">
                  <c:v>70</c:v>
                </c:pt>
                <c:pt idx="8">
                  <c:v>105</c:v>
                </c:pt>
                <c:pt idx="9">
                  <c:v>355</c:v>
                </c:pt>
                <c:pt idx="10">
                  <c:v>192</c:v>
                </c:pt>
                <c:pt idx="11">
                  <c:v>66</c:v>
                </c:pt>
                <c:pt idx="12">
                  <c:v>161</c:v>
                </c:pt>
                <c:pt idx="13">
                  <c:v>53</c:v>
                </c:pt>
                <c:pt idx="14">
                  <c:v>278</c:v>
                </c:pt>
                <c:pt idx="15">
                  <c:v>77</c:v>
                </c:pt>
                <c:pt idx="16">
                  <c:v>50</c:v>
                </c:pt>
                <c:pt idx="17">
                  <c:v>285</c:v>
                </c:pt>
                <c:pt idx="18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10-4C87-A301-ACD82A7FF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1516352"/>
        <c:axId val="1921505952"/>
      </c:lineChart>
      <c:catAx>
        <c:axId val="192989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9888304"/>
        <c:crosses val="autoZero"/>
        <c:auto val="1"/>
        <c:lblAlgn val="ctr"/>
        <c:lblOffset val="100"/>
        <c:noMultiLvlLbl val="0"/>
      </c:catAx>
      <c:valAx>
        <c:axId val="192988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AFC52B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AFC52B"/>
                    </a:solidFill>
                  </a:rPr>
                  <a:t>Percent of children attending ECCE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AFC52B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AFC52B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9891216"/>
        <c:crosses val="autoZero"/>
        <c:crossBetween val="between"/>
      </c:valAx>
      <c:valAx>
        <c:axId val="19215059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29ADA7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29ADA7"/>
                    </a:solidFill>
                  </a:rPr>
                  <a:t>Number of children in same age-group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29ADA7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29ADA7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1516352"/>
        <c:crosses val="max"/>
        <c:crossBetween val="between"/>
      </c:valAx>
      <c:catAx>
        <c:axId val="1921516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21505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Chukha reported</a:t>
            </a:r>
            <a:r>
              <a:rPr lang="en-US" sz="1800" b="1" baseline="0"/>
              <a:t> to have most number of low birth weight infants among all Dzongkhags</a:t>
            </a:r>
            <a:endParaRPr lang="en-US" sz="1800" b="1"/>
          </a:p>
        </c:rich>
      </c:tx>
      <c:layout>
        <c:manualLayout>
          <c:xMode val="edge"/>
          <c:yMode val="edge"/>
          <c:x val="5.5365846065807715E-3"/>
          <c:y val="2.25776038466074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13459440775313"/>
          <c:y val="0.16042641844339373"/>
          <c:w val="0.85353916134280505"/>
          <c:h val="0.771840770016784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Workbook!$G$8</c:f>
              <c:strCache>
                <c:ptCount val="1"/>
                <c:pt idx="0">
                  <c:v>Below 2500 grams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F84E4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C92-4B72-ABCA-D4869C0EA14C}"/>
              </c:ext>
            </c:extLst>
          </c:dPt>
          <c:dPt>
            <c:idx val="10"/>
            <c:invertIfNegative val="0"/>
            <c:bubble3D val="0"/>
            <c:spPr>
              <a:solidFill>
                <a:srgbClr val="F84E4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C92-4B72-ABCA-D4869C0EA14C}"/>
              </c:ext>
            </c:extLst>
          </c:dPt>
          <c:dPt>
            <c:idx val="11"/>
            <c:invertIfNegative val="0"/>
            <c:bubble3D val="0"/>
            <c:spPr>
              <a:solidFill>
                <a:srgbClr val="F84E4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C92-4B72-ABCA-D4869C0EA14C}"/>
              </c:ext>
            </c:extLst>
          </c:dPt>
          <c:dPt>
            <c:idx val="12"/>
            <c:invertIfNegative val="0"/>
            <c:bubble3D val="0"/>
            <c:spPr>
              <a:solidFill>
                <a:srgbClr val="F84E4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C92-4B72-ABCA-D4869C0EA14C}"/>
              </c:ext>
            </c:extLst>
          </c:dPt>
          <c:dPt>
            <c:idx val="13"/>
            <c:invertIfNegative val="0"/>
            <c:bubble3D val="0"/>
            <c:spPr>
              <a:solidFill>
                <a:srgbClr val="F84E4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C92-4B72-ABCA-D4869C0EA14C}"/>
              </c:ext>
            </c:extLst>
          </c:dPt>
          <c:dPt>
            <c:idx val="14"/>
            <c:invertIfNegative val="0"/>
            <c:bubble3D val="0"/>
            <c:spPr>
              <a:solidFill>
                <a:srgbClr val="F84E4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C92-4B72-ABCA-D4869C0EA14C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C92-4B72-ABCA-D4869C0EA14C}"/>
              </c:ext>
            </c:extLst>
          </c:dPt>
          <c:dPt>
            <c:idx val="16"/>
            <c:invertIfNegative val="0"/>
            <c:bubble3D val="0"/>
            <c:spPr>
              <a:solidFill>
                <a:srgbClr val="F84E4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C92-4B72-ABCA-D4869C0EA14C}"/>
              </c:ext>
            </c:extLst>
          </c:dPt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92-4B72-ABCA-D4869C0EA14C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92-4B72-ABCA-D4869C0EA14C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92-4B72-ABCA-D4869C0EA14C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92-4B72-ABCA-D4869C0EA14C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92-4B72-ABCA-D4869C0EA14C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92-4B72-ABCA-D4869C0EA14C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92-4B72-ABCA-D4869C0EA14C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92-4B72-ABCA-D4869C0EA1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Workbook!$F$9:$F$25</c:f>
              <c:strCache>
                <c:ptCount val="17"/>
                <c:pt idx="0">
                  <c:v>SamdrupJongkhar</c:v>
                </c:pt>
                <c:pt idx="1">
                  <c:v>Sarpang</c:v>
                </c:pt>
                <c:pt idx="2">
                  <c:v>Trongsa</c:v>
                </c:pt>
                <c:pt idx="3">
                  <c:v>Zhemgang</c:v>
                </c:pt>
                <c:pt idx="4">
                  <c:v>Thimphu</c:v>
                </c:pt>
                <c:pt idx="5">
                  <c:v>Dagana</c:v>
                </c:pt>
                <c:pt idx="6">
                  <c:v>Trashigang</c:v>
                </c:pt>
                <c:pt idx="7">
                  <c:v>Punakha</c:v>
                </c:pt>
                <c:pt idx="8">
                  <c:v>Pemagatshel</c:v>
                </c:pt>
                <c:pt idx="9">
                  <c:v>Wangdue</c:v>
                </c:pt>
                <c:pt idx="10">
                  <c:v>Tsirang</c:v>
                </c:pt>
                <c:pt idx="11">
                  <c:v>Paro</c:v>
                </c:pt>
                <c:pt idx="12">
                  <c:v>Trashiyangtse</c:v>
                </c:pt>
                <c:pt idx="13">
                  <c:v>Mongar</c:v>
                </c:pt>
                <c:pt idx="14">
                  <c:v>Bumthang</c:v>
                </c:pt>
                <c:pt idx="15">
                  <c:v>Samtse</c:v>
                </c:pt>
                <c:pt idx="16">
                  <c:v>Chukha</c:v>
                </c:pt>
              </c:strCache>
            </c:strRef>
          </c:cat>
          <c:val>
            <c:numRef>
              <c:f>Workbook!$G$9:$G$25</c:f>
              <c:numCache>
                <c:formatCode>General</c:formatCode>
                <c:ptCount val="17"/>
                <c:pt idx="0">
                  <c:v>7.6</c:v>
                </c:pt>
                <c:pt idx="1">
                  <c:v>7.7</c:v>
                </c:pt>
                <c:pt idx="2">
                  <c:v>7.8</c:v>
                </c:pt>
                <c:pt idx="3">
                  <c:v>8.1</c:v>
                </c:pt>
                <c:pt idx="4">
                  <c:v>8.1999999999999993</c:v>
                </c:pt>
                <c:pt idx="5">
                  <c:v>8.4</c:v>
                </c:pt>
                <c:pt idx="6">
                  <c:v>9</c:v>
                </c:pt>
                <c:pt idx="7">
                  <c:v>9.1</c:v>
                </c:pt>
                <c:pt idx="8">
                  <c:v>9.3000000000000007</c:v>
                </c:pt>
                <c:pt idx="9">
                  <c:v>10</c:v>
                </c:pt>
                <c:pt idx="10">
                  <c:v>10.199999999999999</c:v>
                </c:pt>
                <c:pt idx="11">
                  <c:v>10.5</c:v>
                </c:pt>
                <c:pt idx="12">
                  <c:v>10.5</c:v>
                </c:pt>
                <c:pt idx="13">
                  <c:v>11</c:v>
                </c:pt>
                <c:pt idx="14">
                  <c:v>11.4</c:v>
                </c:pt>
                <c:pt idx="15">
                  <c:v>11.7</c:v>
                </c:pt>
                <c:pt idx="16">
                  <c:v>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2-4B72-ABCA-D4869C0EA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axId val="1921515520"/>
        <c:axId val="1921498464"/>
      </c:barChart>
      <c:catAx>
        <c:axId val="1921515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1498464"/>
        <c:crosses val="autoZero"/>
        <c:auto val="1"/>
        <c:lblAlgn val="ctr"/>
        <c:lblOffset val="100"/>
        <c:noMultiLvlLbl val="0"/>
      </c:catAx>
      <c:valAx>
        <c:axId val="1921498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2151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4487812888574"/>
          <c:y val="5.6065484191352107E-2"/>
          <c:w val="0.53865498330642925"/>
          <c:h val="0.85281378997563628"/>
        </c:manualLayout>
      </c:layout>
      <c:pieChart>
        <c:varyColors val="1"/>
        <c:ser>
          <c:idx val="0"/>
          <c:order val="0"/>
          <c:tx>
            <c:strRef>
              <c:f>'Day 2 - Profile - Demo'!$F$32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6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23FD-401C-895D-0121FF344D7A}"/>
              </c:ext>
            </c:extLst>
          </c:dPt>
          <c:dPt>
            <c:idx val="1"/>
            <c:bubble3D val="0"/>
            <c:spPr>
              <a:solidFill>
                <a:schemeClr val="accent6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092-413D-BBD0-1DA009AABEC9}"/>
              </c:ext>
            </c:extLst>
          </c:dPt>
          <c:dPt>
            <c:idx val="2"/>
            <c:bubble3D val="0"/>
            <c:spPr>
              <a:solidFill>
                <a:schemeClr val="accent6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092-413D-BBD0-1DA009AABEC9}"/>
              </c:ext>
            </c:extLst>
          </c:dPt>
          <c:dPt>
            <c:idx val="3"/>
            <c:bubble3D val="0"/>
            <c:spPr>
              <a:solidFill>
                <a:schemeClr val="accent6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8C2-4A94-9FE5-E67690C2D1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'Day 2 - Profile - Demo'!$G$31:$J$31</c:f>
              <c:strCache>
                <c:ptCount val="4"/>
                <c:pt idx="0">
                  <c:v>Employee</c:v>
                </c:pt>
                <c:pt idx="1">
                  <c:v>Own-account worker</c:v>
                </c:pt>
                <c:pt idx="2">
                  <c:v>Employer</c:v>
                </c:pt>
                <c:pt idx="3">
                  <c:v>Contributing family worker</c:v>
                </c:pt>
              </c:strCache>
            </c:strRef>
          </c:cat>
          <c:val>
            <c:numRef>
              <c:f>'Day 2 - Profile - Demo'!$G$32:$J$32</c:f>
              <c:numCache>
                <c:formatCode>General</c:formatCode>
                <c:ptCount val="4"/>
                <c:pt idx="0">
                  <c:v>36</c:v>
                </c:pt>
                <c:pt idx="1">
                  <c:v>12</c:v>
                </c:pt>
                <c:pt idx="2">
                  <c:v>3</c:v>
                </c:pt>
                <c:pt idx="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D-401C-895D-0121FF344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948398146415359E-2"/>
          <c:y val="0.17733990147783252"/>
          <c:w val="0.57831927497612412"/>
          <c:h val="0.7753808360161876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'Day 2 - Profile - Demo'!$T$4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pictureOptions>
            <c:pictureFormat val="stackScale"/>
            <c:pictureStackUnit val="100"/>
          </c:pictureOptions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Scale"/>
              <c:pictureStackUnit val="100"/>
            </c:pictureOptions>
            <c:extLst>
              <c:ext xmlns:c16="http://schemas.microsoft.com/office/drawing/2014/chart" uri="{C3380CC4-5D6E-409C-BE32-E72D297353CC}">
                <c16:uniqueId val="{00000003-4040-4C19-B009-EBA883F67FAB}"/>
              </c:ext>
            </c:extLst>
          </c:dPt>
          <c:cat>
            <c:strRef>
              <c:f>'Day 2 - Profile - Demo'!$U$2:$V$2</c:f>
              <c:strCache>
                <c:ptCount val="2"/>
                <c:pt idx="0">
                  <c:v>Agriculture</c:v>
                </c:pt>
                <c:pt idx="1">
                  <c:v>Industry</c:v>
                </c:pt>
              </c:strCache>
            </c:strRef>
          </c:cat>
          <c:val>
            <c:numRef>
              <c:f>'Day 2 - Profile - Demo'!$U$4:$V$4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40-4C19-B009-EBA883F67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253769216"/>
        <c:axId val="253762560"/>
      </c:barChart>
      <c:barChart>
        <c:barDir val="col"/>
        <c:grouping val="stacked"/>
        <c:varyColors val="0"/>
        <c:ser>
          <c:idx val="0"/>
          <c:order val="0"/>
          <c:tx>
            <c:strRef>
              <c:f>'Day 2 - Profile - Demo'!$T$3</c:f>
              <c:strCache>
                <c:ptCount val="1"/>
                <c:pt idx="0">
                  <c:v>Status</c:v>
                </c:pt>
              </c:strCache>
            </c:strRef>
          </c:tx>
          <c:spPr>
            <a:blipFill>
              <a:blip xmlns:r="http://schemas.openxmlformats.org/officeDocument/2006/relationships" r:embed="rId5"/>
              <a:stretch>
                <a:fillRect/>
              </a:stretch>
            </a:blipFill>
            <a:ln>
              <a:noFill/>
            </a:ln>
            <a:effectLst/>
          </c:spPr>
          <c:invertIfNegative val="0"/>
          <c:pictureOptions>
            <c:pictureFormat val="stackScale"/>
            <c:pictureStackUnit val="100"/>
          </c:pictureOptions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6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Scale"/>
              <c:pictureStackUnit val="100"/>
            </c:pictureOptions>
            <c:extLst>
              <c:ext xmlns:c16="http://schemas.microsoft.com/office/drawing/2014/chart" uri="{C3380CC4-5D6E-409C-BE32-E72D297353CC}">
                <c16:uniqueId val="{00000000-4040-4C19-B009-EBA883F67FAB}"/>
              </c:ext>
            </c:extLst>
          </c:dPt>
          <c:dLbls>
            <c:dLbl>
              <c:idx val="0"/>
              <c:layout>
                <c:manualLayout>
                  <c:x val="-2.647157030265593E-17"/>
                  <c:y val="-0.5012657900521055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40-4C19-B009-EBA883F67FAB}"/>
                </c:ext>
              </c:extLst>
            </c:dLbl>
            <c:dLbl>
              <c:idx val="1"/>
              <c:layout>
                <c:manualLayout>
                  <c:x val="-5.2943140605311861E-17"/>
                  <c:y val="-0.5016200561136755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40-4C19-B009-EBA883F67F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'Day 2 - Profile - Demo'!$U$2:$V$2</c:f>
              <c:strCache>
                <c:ptCount val="2"/>
                <c:pt idx="0">
                  <c:v>Agriculture</c:v>
                </c:pt>
                <c:pt idx="1">
                  <c:v>Industry</c:v>
                </c:pt>
              </c:strCache>
            </c:strRef>
          </c:cat>
          <c:val>
            <c:numRef>
              <c:f>'Day 2 - Profile - Demo'!$U$3:$V$3</c:f>
              <c:numCache>
                <c:formatCode>General</c:formatCode>
                <c:ptCount val="2"/>
                <c:pt idx="0">
                  <c:v>98.3</c:v>
                </c:pt>
                <c:pt idx="1">
                  <c:v>98.5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40-4C19-B009-EBA883F67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269509584"/>
        <c:axId val="269513744"/>
      </c:barChart>
      <c:catAx>
        <c:axId val="253769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53762560"/>
        <c:crosses val="autoZero"/>
        <c:auto val="1"/>
        <c:lblAlgn val="ctr"/>
        <c:lblOffset val="100"/>
        <c:noMultiLvlLbl val="0"/>
      </c:catAx>
      <c:valAx>
        <c:axId val="253762560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69216"/>
        <c:crosses val="autoZero"/>
        <c:crossBetween val="between"/>
        <c:majorUnit val="20"/>
      </c:valAx>
      <c:valAx>
        <c:axId val="2695137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509584"/>
        <c:crosses val="max"/>
        <c:crossBetween val="between"/>
      </c:valAx>
      <c:catAx>
        <c:axId val="269509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9513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9051556275246E-2"/>
          <c:y val="0.19867768595041327"/>
          <c:w val="0.83605316404301044"/>
          <c:h val="0.6945330180834833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'Day 1-2 - Demo'!$J$158</c:f>
              <c:strCache>
                <c:ptCount val="1"/>
                <c:pt idx="0">
                  <c:v>Gray series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pictureOptions>
            <c:pictureFormat val="stackScale"/>
            <c:pictureStackUnit val="100"/>
          </c:pictureOptions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Scale"/>
              <c:pictureStackUnit val="100"/>
            </c:pictureOptions>
            <c:extLst>
              <c:ext xmlns:c16="http://schemas.microsoft.com/office/drawing/2014/chart" uri="{C3380CC4-5D6E-409C-BE32-E72D297353CC}">
                <c16:uniqueId val="{00000002-9049-4712-AD5E-23B7CBD77104}"/>
              </c:ext>
            </c:extLst>
          </c:dPt>
          <c:cat>
            <c:strRef>
              <c:f>'Day 1-2 - Demo'!$K$156:$L$156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'Day 1-2 - Demo'!$K$158:$L$158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49-4712-AD5E-23B7CBD77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6559488"/>
        <c:axId val="1916554912"/>
      </c:barChart>
      <c:barChart>
        <c:barDir val="col"/>
        <c:grouping val="clustered"/>
        <c:varyColors val="0"/>
        <c:ser>
          <c:idx val="0"/>
          <c:order val="0"/>
          <c:tx>
            <c:strRef>
              <c:f>'Day 1-2 - Demo'!$J$157</c:f>
              <c:strCache>
                <c:ptCount val="1"/>
                <c:pt idx="0">
                  <c:v>Bhutan</c:v>
                </c:pt>
              </c:strCache>
            </c:strRef>
          </c:tx>
          <c:spPr>
            <a:blipFill>
              <a:blip xmlns:r="http://schemas.openxmlformats.org/officeDocument/2006/relationships" r:embed="rId5"/>
              <a:stretch>
                <a:fillRect/>
              </a:stretch>
            </a:blipFill>
            <a:ln>
              <a:noFill/>
            </a:ln>
            <a:effectLst/>
          </c:spPr>
          <c:invertIfNegative val="0"/>
          <c:pictureOptions>
            <c:pictureFormat val="stackScale"/>
            <c:pictureStackUnit val="100"/>
          </c:pictureOptions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6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Scale"/>
              <c:pictureStackUnit val="100"/>
            </c:pictureOptions>
            <c:extLst>
              <c:ext xmlns:c16="http://schemas.microsoft.com/office/drawing/2014/chart" uri="{C3380CC4-5D6E-409C-BE32-E72D297353CC}">
                <c16:uniqueId val="{00000003-9049-4712-AD5E-23B7CBD771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'Day 1-2 - Demo'!$K$156:$L$156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'Day 1-2 - Demo'!$K$157:$L$157</c:f>
              <c:numCache>
                <c:formatCode>General</c:formatCode>
                <c:ptCount val="2"/>
                <c:pt idx="0">
                  <c:v>97.8</c:v>
                </c:pt>
                <c:pt idx="1">
                  <c:v>96.7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9-4712-AD5E-23B7CBD77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6557408"/>
        <c:axId val="1916556992"/>
      </c:barChart>
      <c:catAx>
        <c:axId val="1916559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16554912"/>
        <c:crosses val="autoZero"/>
        <c:auto val="1"/>
        <c:lblAlgn val="ctr"/>
        <c:lblOffset val="100"/>
        <c:noMultiLvlLbl val="0"/>
      </c:catAx>
      <c:valAx>
        <c:axId val="1916554912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559488"/>
        <c:crosses val="autoZero"/>
        <c:crossBetween val="between"/>
      </c:valAx>
      <c:valAx>
        <c:axId val="19165569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557408"/>
        <c:crosses val="max"/>
        <c:crossBetween val="between"/>
        <c:majorUnit val="20"/>
      </c:valAx>
      <c:catAx>
        <c:axId val="1916557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16556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7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302411626027661"/>
          <c:y val="7.2249589490968796E-2"/>
          <c:w val="0.57831927497612412"/>
          <c:h val="0.775380836016187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'Day 2 - Profile - Demo'!$T$5</c:f>
              <c:strCache>
                <c:ptCount val="1"/>
                <c:pt idx="0">
                  <c:v>Sector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'Day 2 - Profile - Demo'!$U$2:$W$2</c:f>
              <c:strCache>
                <c:ptCount val="3"/>
                <c:pt idx="0">
                  <c:v>Agriculture</c:v>
                </c:pt>
                <c:pt idx="1">
                  <c:v>Industry</c:v>
                </c:pt>
                <c:pt idx="2">
                  <c:v>Service</c:v>
                </c:pt>
              </c:strCache>
            </c:strRef>
          </c:cat>
          <c:val>
            <c:numRef>
              <c:f>'Day 2 - Profile - Demo'!$U$5:$W$5</c:f>
              <c:numCache>
                <c:formatCode>General</c:formatCode>
                <c:ptCount val="3"/>
                <c:pt idx="0">
                  <c:v>75</c:v>
                </c:pt>
                <c:pt idx="1">
                  <c:v>7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5-484C-BF30-E7043FE7F00C}"/>
            </c:ext>
          </c:extLst>
        </c:ser>
        <c:ser>
          <c:idx val="1"/>
          <c:order val="1"/>
          <c:tx>
            <c:strRef>
              <c:f>'Day 2 - Profile - Demo'!$T$6</c:f>
              <c:strCache>
                <c:ptCount val="1"/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'Day 2 - Profile - Demo'!$U$2:$W$2</c:f>
              <c:strCache>
                <c:ptCount val="3"/>
                <c:pt idx="0">
                  <c:v>Agriculture</c:v>
                </c:pt>
                <c:pt idx="1">
                  <c:v>Industry</c:v>
                </c:pt>
                <c:pt idx="2">
                  <c:v>Service</c:v>
                </c:pt>
              </c:strCache>
            </c:strRef>
          </c:cat>
          <c:val>
            <c:numRef>
              <c:f>'Day 2 - Profile - Demo'!$U$6:$W$6</c:f>
              <c:numCache>
                <c:formatCode>General</c:formatCode>
                <c:ptCount val="3"/>
                <c:pt idx="0">
                  <c:v>25</c:v>
                </c:pt>
                <c:pt idx="1">
                  <c:v>93</c:v>
                </c:pt>
                <c:pt idx="2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5-484C-BF30-E7043FE7F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253769216"/>
        <c:axId val="253762560"/>
      </c:barChart>
      <c:catAx>
        <c:axId val="25376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62560"/>
        <c:crosses val="autoZero"/>
        <c:auto val="1"/>
        <c:lblAlgn val="ctr"/>
        <c:lblOffset val="100"/>
        <c:noMultiLvlLbl val="0"/>
      </c:catAx>
      <c:valAx>
        <c:axId val="253762560"/>
        <c:scaling>
          <c:orientation val="minMax"/>
          <c:max val="100"/>
        </c:scaling>
        <c:delete val="1"/>
        <c:axPos val="l"/>
        <c:numFmt formatCode="General" sourceLinked="1"/>
        <c:majorTickMark val="none"/>
        <c:minorTickMark val="none"/>
        <c:tickLblPos val="nextTo"/>
        <c:crossAx val="25376921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 smtClean="0"/>
              <a:t>Marital status of business women</a:t>
            </a:r>
          </a:p>
          <a:p>
            <a:pPr algn="l">
              <a:defRPr/>
            </a:pPr>
            <a:r>
              <a:rPr lang="en-US" sz="1050" b="0" i="0" u="none" strike="noStrike" baseline="0" smtClean="0"/>
              <a:t>Percent</a:t>
            </a:r>
            <a:endParaRPr lang="en-US" b="0"/>
          </a:p>
        </c:rich>
      </c:tx>
      <c:layout>
        <c:manualLayout>
          <c:xMode val="edge"/>
          <c:yMode val="edge"/>
          <c:x val="2.0877310548947387E-3"/>
          <c:y val="2.43902439024390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949346594833539"/>
          <c:y val="0.20288617886178861"/>
          <c:w val="0.83050653405166452"/>
          <c:h val="0.702811919851481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'Day 2 - Profile - Hands-on'!$K$7</c:f>
              <c:strCache>
                <c:ptCount val="1"/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CAF-4DEF-9A9E-ACC233960B74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CAF-4DEF-9A9E-ACC233960B74}"/>
              </c:ext>
            </c:extLst>
          </c:dPt>
          <c:dLbls>
            <c:dLbl>
              <c:idx val="2"/>
              <c:layout>
                <c:manualLayout>
                  <c:x val="-9.7973445143256496E-2"/>
                  <c:y val="-8.314775126252079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AF-4DEF-9A9E-ACC233960B7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CAF-4DEF-9A9E-ACC233960B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'Day 2 - Profile - Hands-on'!$J$8:$J$11</c:f>
              <c:strCache>
                <c:ptCount val="4"/>
                <c:pt idx="0">
                  <c:v> Widow  </c:v>
                </c:pt>
                <c:pt idx="1">
                  <c:v> Single  </c:v>
                </c:pt>
                <c:pt idx="2">
                  <c:v> Divorce  </c:v>
                </c:pt>
                <c:pt idx="3">
                  <c:v> Married  </c:v>
                </c:pt>
              </c:strCache>
            </c:strRef>
          </c:cat>
          <c:val>
            <c:numRef>
              <c:f>'Day 2 - Profile - Hands-on'!$K$8:$K$11</c:f>
              <c:numCache>
                <c:formatCode>General</c:formatCode>
                <c:ptCount val="4"/>
                <c:pt idx="0">
                  <c:v>2.9000000000000057</c:v>
                </c:pt>
                <c:pt idx="1">
                  <c:v>7</c:v>
                </c:pt>
                <c:pt idx="2">
                  <c:v>9.1</c:v>
                </c:pt>
                <c:pt idx="3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AF-4DEF-9A9E-ACC233960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41123439"/>
        <c:axId val="190082415"/>
      </c:barChart>
      <c:catAx>
        <c:axId val="2411234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082415"/>
        <c:crosses val="autoZero"/>
        <c:auto val="1"/>
        <c:lblAlgn val="ctr"/>
        <c:lblOffset val="100"/>
        <c:noMultiLvlLbl val="0"/>
      </c:catAx>
      <c:valAx>
        <c:axId val="19008241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1123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Personal</a:t>
            </a:r>
            <a:r>
              <a:rPr lang="en-US" sz="1600" b="1" baseline="0"/>
              <a:t> interest plays main part in women to startup  business</a:t>
            </a:r>
          </a:p>
          <a:p>
            <a:pPr algn="l">
              <a:defRPr sz="1600" b="1"/>
            </a:pPr>
            <a:r>
              <a:rPr lang="en-US" sz="1100" b="0" baseline="0"/>
              <a:t>Percent</a:t>
            </a:r>
            <a:endParaRPr lang="en-US" sz="1100" b="0"/>
          </a:p>
        </c:rich>
      </c:tx>
      <c:layout>
        <c:manualLayout>
          <c:xMode val="edge"/>
          <c:yMode val="edge"/>
          <c:x val="2.0108846688281615E-2"/>
          <c:y val="1.6359918200408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958420393529237"/>
          <c:y val="0.16479452054794522"/>
          <c:w val="0.31531154684095858"/>
          <c:h val="0.82607305936073061"/>
        </c:manualLayout>
      </c:layout>
      <c:doughnutChart>
        <c:varyColors val="1"/>
        <c:ser>
          <c:idx val="0"/>
          <c:order val="0"/>
          <c:tx>
            <c:strRef>
              <c:f>'Day 2 - Profile - Hands-on'!$L$21</c:f>
              <c:strCache>
                <c:ptCount val="1"/>
              </c:strCache>
            </c:strRef>
          </c:tx>
          <c:spPr>
            <a:ln w="3175"/>
          </c:spPr>
          <c:dPt>
            <c:idx val="0"/>
            <c:bubble3D val="0"/>
            <c:spPr>
              <a:solidFill>
                <a:schemeClr val="accent1"/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944-4D15-BDA3-179198A34116}"/>
              </c:ext>
            </c:extLst>
          </c:dPt>
          <c:dPt>
            <c:idx val="1"/>
            <c:bubble3D val="0"/>
            <c:spPr>
              <a:solidFill>
                <a:schemeClr val="bg1">
                  <a:lumMod val="95000"/>
                </a:schemeClr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944-4D15-BDA3-179198A34116}"/>
              </c:ext>
            </c:extLst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944-4D15-BDA3-179198A34116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944-4D15-BDA3-179198A34116}"/>
              </c:ext>
            </c:extLst>
          </c:dPt>
          <c:dPt>
            <c:idx val="4"/>
            <c:bubble3D val="0"/>
            <c:spPr>
              <a:solidFill>
                <a:schemeClr val="bg1">
                  <a:lumMod val="95000"/>
                </a:schemeClr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944-4D15-BDA3-179198A34116}"/>
              </c:ext>
            </c:extLst>
          </c:dPt>
          <c:dPt>
            <c:idx val="5"/>
            <c:bubble3D val="0"/>
            <c:spPr>
              <a:solidFill>
                <a:srgbClr val="FF4343"/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944-4D15-BDA3-179198A34116}"/>
              </c:ext>
            </c:extLst>
          </c:dPt>
          <c:dPt>
            <c:idx val="6"/>
            <c:bubble3D val="0"/>
            <c:spPr>
              <a:solidFill>
                <a:srgbClr val="FF4343"/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944-4D15-BDA3-179198A34116}"/>
              </c:ext>
            </c:extLst>
          </c:dPt>
          <c:dPt>
            <c:idx val="7"/>
            <c:bubble3D val="0"/>
            <c:spPr>
              <a:solidFill>
                <a:schemeClr val="bg1">
                  <a:lumMod val="95000"/>
                </a:schemeClr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944-4D15-BDA3-179198A34116}"/>
              </c:ext>
            </c:extLst>
          </c:dPt>
          <c:dPt>
            <c:idx val="8"/>
            <c:bubble3D val="0"/>
            <c:spPr>
              <a:solidFill>
                <a:schemeClr val="bg1">
                  <a:lumMod val="95000"/>
                </a:schemeClr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944-4D15-BDA3-179198A34116}"/>
              </c:ext>
            </c:extLst>
          </c:dPt>
          <c:dPt>
            <c:idx val="9"/>
            <c:bubble3D val="0"/>
            <c:spPr>
              <a:solidFill>
                <a:schemeClr val="bg1">
                  <a:lumMod val="95000"/>
                </a:schemeClr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944-4D15-BDA3-179198A34116}"/>
              </c:ext>
            </c:extLst>
          </c:dPt>
          <c:dPt>
            <c:idx val="10"/>
            <c:bubble3D val="0"/>
            <c:spPr>
              <a:solidFill>
                <a:schemeClr val="bg1">
                  <a:lumMod val="95000"/>
                </a:schemeClr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944-4D15-BDA3-179198A34116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4-4D15-BDA3-179198A34116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44-4D15-BDA3-179198A34116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44-4D15-BDA3-179198A341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'Day 2 - Profile - Hands-on'!$K$22:$K$32</c:f>
              <c:strCache>
                <c:ptCount val="11"/>
                <c:pt idx="0">
                  <c:v>Personal interest</c:v>
                </c:pt>
                <c:pt idx="1">
                  <c:v>Unemployment</c:v>
                </c:pt>
                <c:pt idx="2">
                  <c:v>Supplementary income</c:v>
                </c:pt>
                <c:pt idx="3">
                  <c:v>Self independent</c:v>
                </c:pt>
                <c:pt idx="4">
                  <c:v>No income</c:v>
                </c:pt>
                <c:pt idx="5">
                  <c:v>children to support</c:v>
                </c:pt>
                <c:pt idx="6">
                  <c:v>Support parents/family</c:v>
                </c:pt>
                <c:pt idx="7">
                  <c:v>Divorce</c:v>
                </c:pt>
                <c:pt idx="8">
                  <c:v>Encouraged by others</c:v>
                </c:pt>
                <c:pt idx="9">
                  <c:v>Others</c:v>
                </c:pt>
                <c:pt idx="10">
                  <c:v>Unhappy with previous employment</c:v>
                </c:pt>
              </c:strCache>
            </c:strRef>
          </c:cat>
          <c:val>
            <c:numRef>
              <c:f>'Day 2 - Profile - Hands-on'!$L$22:$L$32</c:f>
              <c:numCache>
                <c:formatCode>General</c:formatCode>
                <c:ptCount val="11"/>
                <c:pt idx="0">
                  <c:v>21.2</c:v>
                </c:pt>
                <c:pt idx="1">
                  <c:v>9.4</c:v>
                </c:pt>
                <c:pt idx="2">
                  <c:v>12.9</c:v>
                </c:pt>
                <c:pt idx="3">
                  <c:v>17.7</c:v>
                </c:pt>
                <c:pt idx="4">
                  <c:v>12.9</c:v>
                </c:pt>
                <c:pt idx="5">
                  <c:v>7.1</c:v>
                </c:pt>
                <c:pt idx="6">
                  <c:v>7.1</c:v>
                </c:pt>
                <c:pt idx="7">
                  <c:v>2.4</c:v>
                </c:pt>
                <c:pt idx="8">
                  <c:v>1.2</c:v>
                </c:pt>
                <c:pt idx="9">
                  <c:v>5.9</c:v>
                </c:pt>
                <c:pt idx="10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944-4D15-BDA3-179198A34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5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9919598179723943E-2"/>
          <c:y val="0.29764391414263397"/>
          <c:w val="0.2640385638069751"/>
          <c:h val="0.611800396116129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Business goals for next five years</a:t>
            </a:r>
          </a:p>
          <a:p>
            <a:pPr algn="l">
              <a:defRPr/>
            </a:pPr>
            <a:r>
              <a:rPr lang="en-US" sz="1050"/>
              <a:t>Percentage</a:t>
            </a:r>
            <a:r>
              <a:rPr lang="en-US" sz="1050" baseline="0"/>
              <a:t> responses</a:t>
            </a:r>
            <a:endParaRPr lang="en-US" sz="1050"/>
          </a:p>
        </c:rich>
      </c:tx>
      <c:layout>
        <c:manualLayout>
          <c:xMode val="edge"/>
          <c:yMode val="edge"/>
          <c:x val="2.0693350831146279E-3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532747392193233E-2"/>
          <c:y val="0.22643518518518518"/>
          <c:w val="0.8968254129444112"/>
          <c:h val="0.601350612423447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'Day 2 - Profile - Hands-on'!$K$37</c:f>
              <c:strCache>
                <c:ptCount val="1"/>
                <c:pt idx="0">
                  <c:v>Business goals for next five years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'Day 2 - Profile - Hands-on'!$J$38:$J$40</c:f>
              <c:strCache>
                <c:ptCount val="3"/>
                <c:pt idx="0">
                  <c:v>High</c:v>
                </c:pt>
                <c:pt idx="1">
                  <c:v>Low</c:v>
                </c:pt>
                <c:pt idx="2">
                  <c:v>Don't know</c:v>
                </c:pt>
              </c:strCache>
            </c:strRef>
          </c:cat>
          <c:val>
            <c:numRef>
              <c:f>'Day 2 - Profile - Hands-on'!$K$38:$K$40</c:f>
              <c:numCache>
                <c:formatCode>General</c:formatCode>
                <c:ptCount val="3"/>
                <c:pt idx="0">
                  <c:v>58</c:v>
                </c:pt>
                <c:pt idx="1">
                  <c:v>13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8-4CBD-B2A7-89AB517B4F69}"/>
            </c:ext>
          </c:extLst>
        </c:ser>
        <c:ser>
          <c:idx val="1"/>
          <c:order val="1"/>
          <c:tx>
            <c:strRef>
              <c:f>'Day 2 - Profile - Hands-on'!$L$37</c:f>
              <c:strCache>
                <c:ptCount val="1"/>
                <c:pt idx="0">
                  <c:v>Icon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pictureOptions>
            <c:pictureFormat val="stretch"/>
          </c:pictureOptions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retch"/>
            </c:pictureOptions>
            <c:extLst>
              <c:ext xmlns:c16="http://schemas.microsoft.com/office/drawing/2014/chart" uri="{C3380CC4-5D6E-409C-BE32-E72D297353CC}">
                <c16:uniqueId val="{00000006-C728-4CBD-B2A7-89AB517B4F69}"/>
              </c:ext>
            </c:extLst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retch"/>
            </c:pictureOptions>
            <c:extLst>
              <c:ext xmlns:c16="http://schemas.microsoft.com/office/drawing/2014/chart" uri="{C3380CC4-5D6E-409C-BE32-E72D297353CC}">
                <c16:uniqueId val="{00000002-C728-4CBD-B2A7-89AB517B4F69}"/>
              </c:ext>
            </c:extLst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6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retch"/>
            </c:pictureOptions>
            <c:extLst>
              <c:ext xmlns:c16="http://schemas.microsoft.com/office/drawing/2014/chart" uri="{C3380CC4-5D6E-409C-BE32-E72D297353CC}">
                <c16:uniqueId val="{00000004-C728-4CBD-B2A7-89AB517B4F69}"/>
              </c:ext>
            </c:extLst>
          </c:dPt>
          <c:cat>
            <c:strRef>
              <c:f>'Day 2 - Profile - Hands-on'!$J$38:$J$40</c:f>
              <c:strCache>
                <c:ptCount val="3"/>
                <c:pt idx="0">
                  <c:v>High</c:v>
                </c:pt>
                <c:pt idx="1">
                  <c:v>Low</c:v>
                </c:pt>
                <c:pt idx="2">
                  <c:v>Don't know</c:v>
                </c:pt>
              </c:strCache>
            </c:strRef>
          </c:cat>
          <c:val>
            <c:numRef>
              <c:f>'Day 2 - Profile - Hands-on'!$L$38:$L$40</c:f>
              <c:numCache>
                <c:formatCode>General</c:formatCode>
                <c:ptCount val="3"/>
                <c:pt idx="0">
                  <c:v>40</c:v>
                </c:pt>
                <c:pt idx="1">
                  <c:v>40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28-4CBD-B2A7-89AB517B4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529539775"/>
        <c:axId val="529552255"/>
      </c:barChart>
      <c:catAx>
        <c:axId val="529539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552255"/>
        <c:crosses val="autoZero"/>
        <c:auto val="1"/>
        <c:lblAlgn val="ctr"/>
        <c:lblOffset val="100"/>
        <c:noMultiLvlLbl val="0"/>
      </c:catAx>
      <c:valAx>
        <c:axId val="529552255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29539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7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Most</a:t>
            </a:r>
            <a:r>
              <a:rPr lang="en-US" b="1" baseline="0"/>
              <a:t> of the businesswomen </a:t>
            </a:r>
            <a:r>
              <a:rPr lang="en-US" b="1"/>
              <a:t>wish</a:t>
            </a:r>
            <a:r>
              <a:rPr lang="en-US" b="1" baseline="0"/>
              <a:t> to apply for business loans</a:t>
            </a:r>
            <a:endParaRPr lang="en-US" b="1"/>
          </a:p>
        </c:rich>
      </c:tx>
      <c:layout>
        <c:manualLayout>
          <c:xMode val="edge"/>
          <c:yMode val="edge"/>
          <c:x val="2.0832658499744423E-2"/>
          <c:y val="2.77777174404923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886111111111113"/>
          <c:y val="0.19990740740740739"/>
          <c:w val="0.41894444444444445"/>
          <c:h val="0.69824074074074072"/>
        </c:manualLayout>
      </c:layout>
      <c:doughnutChart>
        <c:varyColors val="1"/>
        <c:ser>
          <c:idx val="0"/>
          <c:order val="0"/>
          <c:tx>
            <c:strRef>
              <c:f>'Day 2 - Profile - Hands-on'!$K$58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8B-4BA7-8478-A21D49A56CD5}"/>
              </c:ext>
            </c:extLst>
          </c:dPt>
          <c:dPt>
            <c:idx val="1"/>
            <c:bubble3D val="0"/>
            <c:spPr>
              <a:solidFill>
                <a:srgbClr val="EB5B5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F8B-4BA7-8478-A21D49A56CD5}"/>
              </c:ext>
            </c:extLst>
          </c:dPt>
          <c:cat>
            <c:strRef>
              <c:f>'Day 2 - Profile - Hands-on'!$J$59:$J$60</c:f>
              <c:strCache>
                <c:ptCount val="2"/>
                <c:pt idx="0">
                  <c:v>No, I don't want loan</c:v>
                </c:pt>
                <c:pt idx="1">
                  <c:v>Yes, I want loan  </c:v>
                </c:pt>
              </c:strCache>
            </c:strRef>
          </c:cat>
          <c:val>
            <c:numRef>
              <c:f>'Day 2 - Profile - Hands-on'!$K$59:$K$60</c:f>
              <c:numCache>
                <c:formatCode>General</c:formatCode>
                <c:ptCount val="2"/>
                <c:pt idx="0">
                  <c:v>12.7</c:v>
                </c:pt>
                <c:pt idx="1">
                  <c:v>87.3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8B-4BA7-8478-A21D49A56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_xlchart.0</cx:f>
      </cx:strDim>
      <cx:numDim type="size">
        <cx:f>_xlchart.2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 b="1"/>
              <a:t>Business Challenges faced by women on startup</a:t>
            </a:r>
            <a:r>
              <a:rPr lang="en-US"/>
              <a:t> </a:t>
            </a:r>
            <a:r>
              <a:rPr lang="en-US" sz="1100"/>
              <a:t>Percent</a:t>
            </a:r>
            <a:r>
              <a:rPr lang="en-US"/>
              <a:t> </a:t>
            </a:r>
          </a:p>
        </cx:rich>
      </cx:tx>
    </cx:title>
    <cx:plotArea>
      <cx:plotAreaRegion>
        <cx:series layoutId="treemap" uniqueId="{42FF15EB-6FAC-4CE5-AD31-376123E437C9}">
          <cx:tx>
            <cx:txData>
              <cx:f>_xlchart.1</cx:f>
              <cx:v>Business Challenges </cx:v>
            </cx:txData>
          </cx:tx>
          <cx:dataLabels pos="inEnd">
            <cx:visibility seriesName="0" categoryName="1" value="1"/>
            <cx:separator>
</cx:separator>
          </cx:dataLabels>
          <cx:dataId val="0"/>
          <cx:layoutPr>
            <cx:parentLabelLayout val="overlapping"/>
          </cx:layoutPr>
        </cx:series>
      </cx:plotAreaRegion>
    </cx:plotArea>
  </cx:chart>
  <cx:spPr>
    <a:ln>
      <a:noFill/>
    </a:ln>
  </cx:spPr>
</cx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5.0925925925925923E-2"/>
          <c:w val="0.52398495782615129"/>
          <c:h val="0.89814814814814814"/>
        </c:manualLayout>
      </c:layout>
      <c:barChart>
        <c:barDir val="col"/>
        <c:grouping val="clustered"/>
        <c:varyColors val="0"/>
        <c:ser>
          <c:idx val="1"/>
          <c:order val="1"/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pictureOptions>
            <c:pictureFormat val="stackScale"/>
            <c:pictureStackUnit val="100"/>
          </c:pictureOptions>
          <c:cat>
            <c:strRef>
              <c:f>'Day 2 - Profile - Hands-on'!$K$71</c:f>
              <c:strCache>
                <c:ptCount val="1"/>
                <c:pt idx="0">
                  <c:v>Easy access to loan</c:v>
                </c:pt>
              </c:strCache>
            </c:strRef>
          </c:cat>
          <c:val>
            <c:numRef>
              <c:f>'Day 2 - Profile - Hands-on'!$M$71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2-4BBB-9D26-17EC9E683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overlap val="-27"/>
        <c:axId val="529150799"/>
        <c:axId val="529144975"/>
      </c:barChar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  <a:ln>
              <a:noFill/>
            </a:ln>
            <a:effectLst/>
          </c:spPr>
          <c:invertIfNegative val="0"/>
          <c:pictureOptions>
            <c:pictureFormat val="stackScale"/>
            <c:pictureStackUnit val="100"/>
          </c:pictureOptions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'Day 2 - Profile - Hands-on'!$K$71</c:f>
              <c:strCache>
                <c:ptCount val="1"/>
                <c:pt idx="0">
                  <c:v>Easy access to loan</c:v>
                </c:pt>
              </c:strCache>
            </c:strRef>
          </c:cat>
          <c:val>
            <c:numRef>
              <c:f>'Day 2 - Profile - Hands-on'!$L$71</c:f>
              <c:numCache>
                <c:formatCode>General</c:formatCode>
                <c:ptCount val="1"/>
                <c:pt idx="0">
                  <c:v>30.9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12-4BBB-9D26-17EC9E683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overlap val="-27"/>
        <c:axId val="529152879"/>
        <c:axId val="529141647"/>
      </c:barChart>
      <c:catAx>
        <c:axId val="52915079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9144975"/>
        <c:crosses val="autoZero"/>
        <c:auto val="1"/>
        <c:lblAlgn val="ctr"/>
        <c:lblOffset val="100"/>
        <c:noMultiLvlLbl val="0"/>
      </c:catAx>
      <c:valAx>
        <c:axId val="529144975"/>
        <c:scaling>
          <c:orientation val="minMax"/>
          <c:max val="100"/>
        </c:scaling>
        <c:delete val="1"/>
        <c:axPos val="l"/>
        <c:numFmt formatCode="General" sourceLinked="1"/>
        <c:majorTickMark val="none"/>
        <c:minorTickMark val="none"/>
        <c:tickLblPos val="nextTo"/>
        <c:crossAx val="529150799"/>
        <c:crosses val="autoZero"/>
        <c:crossBetween val="between"/>
      </c:valAx>
      <c:valAx>
        <c:axId val="529141647"/>
        <c:scaling>
          <c:orientation val="minMax"/>
          <c:max val="100"/>
        </c:scaling>
        <c:delete val="1"/>
        <c:axPos val="r"/>
        <c:numFmt formatCode="General" sourceLinked="1"/>
        <c:majorTickMark val="out"/>
        <c:minorTickMark val="none"/>
        <c:tickLblPos val="nextTo"/>
        <c:crossAx val="529152879"/>
        <c:crosses val="max"/>
        <c:crossBetween val="between"/>
      </c:valAx>
      <c:catAx>
        <c:axId val="52915287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91416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5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948398146415359E-2"/>
          <c:y val="0.17733990147783252"/>
          <c:w val="0.57831927497612412"/>
          <c:h val="0.775380836016187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'Profile - Workbook'!$T$3</c:f>
              <c:strCache>
                <c:ptCount val="1"/>
                <c:pt idx="0">
                  <c:v>Status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194-4B6E-8444-A2CDCCF6C17F}"/>
              </c:ext>
            </c:extLst>
          </c:dPt>
          <c:dLbls>
            <c:dLbl>
              <c:idx val="0"/>
              <c:layout>
                <c:manualLayout>
                  <c:x val="2.887841686244869E-3"/>
                  <c:y val="-0.6391968245348641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194-4B6E-8444-A2CDCCF6C17F}"/>
                </c:ext>
              </c:extLst>
            </c:dLbl>
            <c:dLbl>
              <c:idx val="1"/>
              <c:layout>
                <c:manualLayout>
                  <c:x val="2.8878416862448161E-3"/>
                  <c:y val="-0.5278926341103913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194-4B6E-8444-A2CDCCF6C1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'Profile - Workbook'!$U$2:$V$2</c:f>
              <c:strCache>
                <c:ptCount val="2"/>
                <c:pt idx="0">
                  <c:v>Underweight</c:v>
                </c:pt>
                <c:pt idx="1">
                  <c:v>Stunting</c:v>
                </c:pt>
              </c:strCache>
            </c:strRef>
          </c:cat>
          <c:val>
            <c:numRef>
              <c:f>'Profile - Workbook'!$U$3:$V$3</c:f>
              <c:numCache>
                <c:formatCode>General</c:formatCode>
                <c:ptCount val="2"/>
                <c:pt idx="0">
                  <c:v>57</c:v>
                </c:pt>
                <c:pt idx="1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94-4B6E-8444-A2CDCCF6C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253769216"/>
        <c:axId val="253762560"/>
      </c:barChart>
      <c:barChart>
        <c:barDir val="col"/>
        <c:grouping val="stacked"/>
        <c:varyColors val="0"/>
        <c:ser>
          <c:idx val="1"/>
          <c:order val="1"/>
          <c:tx>
            <c:strRef>
              <c:f>'Profile - Workbook'!$T$4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pictureOptions>
            <c:pictureFormat val="stretch"/>
          </c:pictureOptions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retch"/>
            </c:pictureOptions>
            <c:extLst>
              <c:ext xmlns:c16="http://schemas.microsoft.com/office/drawing/2014/chart" uri="{C3380CC4-5D6E-409C-BE32-E72D297353CC}">
                <c16:uniqueId val="{00000007-0194-4B6E-8444-A2CDCCF6C17F}"/>
              </c:ext>
            </c:extLst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retch"/>
            </c:pictureOptions>
            <c:extLst>
              <c:ext xmlns:c16="http://schemas.microsoft.com/office/drawing/2014/chart" uri="{C3380CC4-5D6E-409C-BE32-E72D297353CC}">
                <c16:uniqueId val="{00000001-0194-4B6E-8444-A2CDCCF6C17F}"/>
              </c:ext>
            </c:extLst>
          </c:dPt>
          <c:cat>
            <c:strRef>
              <c:f>'Profile - Workbook'!$U$2:$V$2</c:f>
              <c:strCache>
                <c:ptCount val="2"/>
                <c:pt idx="0">
                  <c:v>Underweight</c:v>
                </c:pt>
                <c:pt idx="1">
                  <c:v>Stunting</c:v>
                </c:pt>
              </c:strCache>
            </c:strRef>
          </c:cat>
          <c:val>
            <c:numRef>
              <c:f>'Profile - Workbook'!$U$4:$V$4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94-4B6E-8444-A2CDCCF6C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250631168"/>
        <c:axId val="261248912"/>
      </c:barChart>
      <c:catAx>
        <c:axId val="253769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53762560"/>
        <c:crosses val="autoZero"/>
        <c:auto val="1"/>
        <c:lblAlgn val="ctr"/>
        <c:lblOffset val="100"/>
        <c:noMultiLvlLbl val="0"/>
      </c:catAx>
      <c:valAx>
        <c:axId val="253762560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69216"/>
        <c:crosses val="autoZero"/>
        <c:crossBetween val="between"/>
        <c:majorUnit val="20"/>
      </c:valAx>
      <c:valAx>
        <c:axId val="261248912"/>
        <c:scaling>
          <c:orientation val="minMax"/>
          <c:max val="100"/>
        </c:scaling>
        <c:delete val="1"/>
        <c:axPos val="r"/>
        <c:numFmt formatCode="General" sourceLinked="1"/>
        <c:majorTickMark val="out"/>
        <c:minorTickMark val="none"/>
        <c:tickLblPos val="nextTo"/>
        <c:crossAx val="250631168"/>
        <c:crosses val="max"/>
        <c:crossBetween val="between"/>
      </c:valAx>
      <c:catAx>
        <c:axId val="250631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1248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302411626027661"/>
          <c:y val="7.2249589490968796E-2"/>
          <c:w val="0.57831927497612412"/>
          <c:h val="0.775380836016187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'Profile - Workbook'!$T$5</c:f>
              <c:strCache>
                <c:ptCount val="1"/>
                <c:pt idx="0">
                  <c:v>Sector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003003003003003E-3"/>
                  <c:y val="-0.6415189480625266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457-403A-9C04-7B9C729BF32A}"/>
                </c:ext>
              </c:extLst>
            </c:dLbl>
            <c:dLbl>
              <c:idx val="1"/>
              <c:layout>
                <c:manualLayout>
                  <c:x val="0"/>
                  <c:y val="-0.5185462162057329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457-403A-9C04-7B9C729BF32A}"/>
                </c:ext>
              </c:extLst>
            </c:dLbl>
            <c:dLbl>
              <c:idx val="2"/>
              <c:layout>
                <c:manualLayout>
                  <c:x val="-6.0060060060061161E-3"/>
                  <c:y val="-0.6611328756319253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457-403A-9C04-7B9C729BF3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'Profile - Workbook'!$U$2:$W$2</c:f>
              <c:strCache>
                <c:ptCount val="3"/>
                <c:pt idx="0">
                  <c:v>Underweight</c:v>
                </c:pt>
                <c:pt idx="1">
                  <c:v>Stunting</c:v>
                </c:pt>
                <c:pt idx="2">
                  <c:v>Wasting</c:v>
                </c:pt>
              </c:strCache>
            </c:strRef>
          </c:cat>
          <c:val>
            <c:numRef>
              <c:f>'Profile - Workbook'!$U$5:$W$5</c:f>
              <c:numCache>
                <c:formatCode>General</c:formatCode>
                <c:ptCount val="3"/>
                <c:pt idx="0">
                  <c:v>14.6</c:v>
                </c:pt>
                <c:pt idx="1">
                  <c:v>42.8</c:v>
                </c:pt>
                <c:pt idx="2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7-403A-9C04-7B9C729BF32A}"/>
            </c:ext>
          </c:extLst>
        </c:ser>
        <c:ser>
          <c:idx val="1"/>
          <c:order val="1"/>
          <c:tx>
            <c:strRef>
              <c:f>'Profile - Workbook'!$T$6</c:f>
              <c:strCache>
                <c:ptCount val="1"/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'Profile - Workbook'!$U$2:$W$2</c:f>
              <c:strCache>
                <c:ptCount val="3"/>
                <c:pt idx="0">
                  <c:v>Underweight</c:v>
                </c:pt>
                <c:pt idx="1">
                  <c:v>Stunting</c:v>
                </c:pt>
                <c:pt idx="2">
                  <c:v>Wasting</c:v>
                </c:pt>
              </c:strCache>
            </c:strRef>
          </c:cat>
          <c:val>
            <c:numRef>
              <c:f>'Profile - Workbook'!$U$6:$W$6</c:f>
              <c:numCache>
                <c:formatCode>General</c:formatCode>
                <c:ptCount val="3"/>
                <c:pt idx="0">
                  <c:v>85.4</c:v>
                </c:pt>
                <c:pt idx="1">
                  <c:v>57.2</c:v>
                </c:pt>
                <c:pt idx="2">
                  <c:v>94.5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57-403A-9C04-7B9C729BF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253769216"/>
        <c:axId val="253762560"/>
      </c:barChart>
      <c:catAx>
        <c:axId val="25376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62560"/>
        <c:crosses val="autoZero"/>
        <c:auto val="1"/>
        <c:lblAlgn val="ctr"/>
        <c:lblOffset val="100"/>
        <c:noMultiLvlLbl val="0"/>
      </c:catAx>
      <c:valAx>
        <c:axId val="253762560"/>
        <c:scaling>
          <c:orientation val="minMax"/>
          <c:max val="100"/>
        </c:scaling>
        <c:delete val="1"/>
        <c:axPos val="l"/>
        <c:numFmt formatCode="General" sourceLinked="1"/>
        <c:majorTickMark val="none"/>
        <c:minorTickMark val="none"/>
        <c:tickLblPos val="nextTo"/>
        <c:crossAx val="25376921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059533097589784E-2"/>
          <c:y val="0.12850525249307371"/>
          <c:w val="0.66749822157483774"/>
          <c:h val="0.7753302555612712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'Profile - Workbook'!$A$32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pictureOptions>
            <c:pictureFormat val="stackScale"/>
            <c:pictureStackUnit val="100"/>
          </c:pictureOptions>
          <c:cat>
            <c:strRef>
              <c:f>'Profile - Workbook'!$B$30:$C$30</c:f>
              <c:strCache>
                <c:ptCount val="2"/>
                <c:pt idx="0">
                  <c:v>Within one hour</c:v>
                </c:pt>
                <c:pt idx="1">
                  <c:v>Within one day</c:v>
                </c:pt>
              </c:strCache>
            </c:strRef>
          </c:cat>
          <c:val>
            <c:numRef>
              <c:f>'Profile - Workbook'!$B$32:$C$32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01-4ECC-BC2D-6B4E0BDDE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-27"/>
        <c:axId val="268648384"/>
        <c:axId val="268645056"/>
      </c:barChart>
      <c:barChart>
        <c:barDir val="col"/>
        <c:grouping val="clustered"/>
        <c:varyColors val="0"/>
        <c:ser>
          <c:idx val="0"/>
          <c:order val="0"/>
          <c:tx>
            <c:strRef>
              <c:f>'Profile - Workbook'!$A$31</c:f>
              <c:strCache>
                <c:ptCount val="1"/>
                <c:pt idx="0">
                  <c:v>Eastern</c:v>
                </c:pt>
              </c:strCache>
            </c:strRef>
          </c:tx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  <a:ln>
              <a:noFill/>
            </a:ln>
            <a:effectLst/>
          </c:spPr>
          <c:invertIfNegative val="0"/>
          <c:pictureOptions>
            <c:pictureFormat val="stackScale"/>
            <c:pictureStackUnit val="100"/>
          </c:pictureOptions>
          <c:dLbls>
            <c:dLbl>
              <c:idx val="0"/>
              <c:layout>
                <c:manualLayout>
                  <c:x val="-3.9880108842930156E-17"/>
                  <c:y val="-0.779322176409608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01-4ECC-BC2D-6B4E0BDDED01}"/>
                </c:ext>
              </c:extLst>
            </c:dLbl>
            <c:dLbl>
              <c:idx val="1"/>
              <c:layout>
                <c:manualLayout>
                  <c:x val="7.9760217685860312E-17"/>
                  <c:y val="-0.775176845684025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901-4ECC-BC2D-6B4E0BDDED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'Profile - Workbook'!$B$30:$C$30</c:f>
              <c:strCache>
                <c:ptCount val="2"/>
                <c:pt idx="0">
                  <c:v>Within one hour</c:v>
                </c:pt>
                <c:pt idx="1">
                  <c:v>Within one day</c:v>
                </c:pt>
              </c:strCache>
            </c:strRef>
          </c:cat>
          <c:val>
            <c:numRef>
              <c:f>'Profile - Workbook'!$B$31:$C$31</c:f>
              <c:numCache>
                <c:formatCode>General</c:formatCode>
                <c:ptCount val="2"/>
                <c:pt idx="0">
                  <c:v>62.7</c:v>
                </c:pt>
                <c:pt idx="1">
                  <c:v>92.7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1-4ECC-BC2D-6B4E0BDDE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-27"/>
        <c:axId val="269512080"/>
        <c:axId val="269520816"/>
      </c:barChart>
      <c:catAx>
        <c:axId val="26864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645056"/>
        <c:crosses val="autoZero"/>
        <c:auto val="1"/>
        <c:lblAlgn val="ctr"/>
        <c:lblOffset val="100"/>
        <c:noMultiLvlLbl val="0"/>
      </c:catAx>
      <c:valAx>
        <c:axId val="268645056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648384"/>
        <c:crosses val="autoZero"/>
        <c:crossBetween val="between"/>
      </c:valAx>
      <c:valAx>
        <c:axId val="2695208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512080"/>
        <c:crosses val="max"/>
        <c:crossBetween val="between"/>
      </c:valAx>
      <c:catAx>
        <c:axId val="26951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9520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5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4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accent4">
                    <a:lumMod val="75000"/>
                  </a:schemeClr>
                </a:solidFill>
              </a:rPr>
              <a:t>Overall</a:t>
            </a:r>
            <a:r>
              <a:rPr lang="en-US" sz="1800" b="1" baseline="0">
                <a:solidFill>
                  <a:schemeClr val="accent4">
                    <a:lumMod val="75000"/>
                  </a:schemeClr>
                </a:solidFill>
              </a:rPr>
              <a:t> e</a:t>
            </a:r>
            <a:r>
              <a:rPr lang="en-US" sz="1800" b="1">
                <a:solidFill>
                  <a:schemeClr val="accent4">
                    <a:lumMod val="75000"/>
                  </a:schemeClr>
                </a:solidFill>
              </a:rPr>
              <a:t>conomically inactivity rate in</a:t>
            </a:r>
            <a:r>
              <a:rPr lang="en-US" sz="1800" b="1" baseline="0">
                <a:solidFill>
                  <a:schemeClr val="accent4">
                    <a:lumMod val="75000"/>
                  </a:schemeClr>
                </a:solidFill>
              </a:rPr>
              <a:t> </a:t>
            </a:r>
            <a:r>
              <a:rPr lang="en-US" sz="1800" b="1">
                <a:solidFill>
                  <a:schemeClr val="accent4">
                    <a:lumMod val="75000"/>
                  </a:schemeClr>
                </a:solidFill>
              </a:rPr>
              <a:t>Bhutan </a:t>
            </a:r>
            <a:r>
              <a:rPr lang="en-US" sz="1100" b="1">
                <a:solidFill>
                  <a:schemeClr val="accent4">
                    <a:lumMod val="75000"/>
                  </a:schemeClr>
                </a:solidFill>
              </a:rPr>
              <a:t>(%)</a:t>
            </a:r>
            <a:endParaRPr lang="en-US" sz="1100">
              <a:solidFill>
                <a:schemeClr val="accent4">
                  <a:lumMod val="75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4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'Day 1-2 - Demo'!$H$113</c:f>
              <c:strCache>
                <c:ptCount val="1"/>
                <c:pt idx="0">
                  <c:v>Bhutan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98D-4BDE-8C1D-3E48E35011CE}"/>
              </c:ext>
            </c:extLst>
          </c:dPt>
          <c:dPt>
            <c:idx val="1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98D-4BDE-8C1D-3E48E35011CE}"/>
              </c:ext>
            </c:extLst>
          </c:dPt>
          <c:cat>
            <c:strRef>
              <c:f>'Day 1-2 - Demo'!$G$114:$G$115</c:f>
              <c:strCache>
                <c:ptCount val="1"/>
                <c:pt idx="0">
                  <c:v>All ages</c:v>
                </c:pt>
              </c:strCache>
            </c:strRef>
          </c:cat>
          <c:val>
            <c:numRef>
              <c:f>'Day 1-2 - Demo'!$H$114:$H$115</c:f>
              <c:numCache>
                <c:formatCode>General</c:formatCode>
                <c:ptCount val="2"/>
                <c:pt idx="0">
                  <c:v>33.6</c:v>
                </c:pt>
                <c:pt idx="1">
                  <c:v>66.400000000000006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8D-4BDE-8C1D-3E48E3501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Household poverty rate</a:t>
            </a:r>
            <a:r>
              <a:rPr lang="en-US" sz="1600" b="1" baseline="0"/>
              <a:t> over time</a:t>
            </a:r>
          </a:p>
          <a:p>
            <a:pPr algn="l">
              <a:defRPr/>
            </a:pPr>
            <a:r>
              <a:rPr lang="en-US" sz="1050" baseline="0"/>
              <a:t>Percent</a:t>
            </a:r>
            <a:endParaRPr lang="en-US" sz="1050"/>
          </a:p>
        </c:rich>
      </c:tx>
      <c:layout>
        <c:manualLayout>
          <c:xMode val="edge"/>
          <c:yMode val="edge"/>
          <c:x val="4.0966754155731012E-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713364874971978E-2"/>
          <c:y val="0.21609907120743035"/>
          <c:w val="0.71158182336714781"/>
          <c:h val="0.738493292053663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'Poverty Data 2017'!$J$4</c:f>
              <c:strCache>
                <c:ptCount val="1"/>
                <c:pt idx="0">
                  <c:v> Bumthang 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84E4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543-444C-865E-7BBBF2F7FF02}"/>
              </c:ext>
            </c:extLst>
          </c:dPt>
          <c:dPt>
            <c:idx val="6"/>
            <c:invertIfNegative val="0"/>
            <c:bubble3D val="0"/>
            <c:spPr>
              <a:solidFill>
                <a:srgbClr val="FB858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B543-444C-865E-7BBBF2F7FF02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43-444C-865E-7BBBF2F7FF02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43-444C-865E-7BBBF2F7FF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'Poverty Data 2017'!$K$3:$Q$3</c:f>
              <c:strCach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strCache>
            </c:strRef>
          </c:cat>
          <c:val>
            <c:numRef>
              <c:f>'Poverty Data 2017'!$K$4:$Q$4</c:f>
              <c:numCache>
                <c:formatCode>General</c:formatCode>
                <c:ptCount val="7"/>
                <c:pt idx="0">
                  <c:v>2.2999999999999998</c:v>
                </c:pt>
                <c:pt idx="1">
                  <c:v>2.1</c:v>
                </c:pt>
                <c:pt idx="2">
                  <c:v>2.1</c:v>
                </c:pt>
                <c:pt idx="3">
                  <c:v>1.9</c:v>
                </c:pt>
                <c:pt idx="4">
                  <c:v>1.9</c:v>
                </c:pt>
                <c:pt idx="5">
                  <c:v>1.8</c:v>
                </c:pt>
                <c:pt idx="6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3-444C-865E-7BBBF2F7F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766879183"/>
        <c:axId val="766891247"/>
      </c:barChart>
      <c:catAx>
        <c:axId val="76687918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891247"/>
        <c:crosses val="autoZero"/>
        <c:auto val="1"/>
        <c:lblAlgn val="ctr"/>
        <c:lblOffset val="100"/>
        <c:noMultiLvlLbl val="0"/>
      </c:catAx>
      <c:valAx>
        <c:axId val="766891247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766879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Population poverty gap status</a:t>
            </a:r>
          </a:p>
        </c:rich>
      </c:tx>
      <c:layout>
        <c:manualLayout>
          <c:xMode val="edge"/>
          <c:yMode val="edge"/>
          <c:x val="1.9392522185116559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101028493982734"/>
          <c:y val="0.13222816399286988"/>
          <c:w val="0.44822204316705277"/>
          <c:h val="0.7850685642904262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'Poverty Data 2017'!$M$15</c:f>
              <c:strCache>
                <c:ptCount val="1"/>
                <c:pt idx="0">
                  <c:v> Distribution of Population </c:v>
                </c:pt>
              </c:strCache>
            </c:strRef>
          </c:tx>
          <c:spPr>
            <a:solidFill>
              <a:srgbClr val="F84E4E"/>
            </a:solidFill>
            <a:ln>
              <a:noFill/>
            </a:ln>
            <a:effectLst/>
          </c:spPr>
          <c:invertIfNegative val="0"/>
          <c:cat>
            <c:strRef>
              <c:f>'Poverty Data 2017'!$K$16:$K$18</c:f>
              <c:strCach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strCache>
            </c:strRef>
          </c:cat>
          <c:val>
            <c:numRef>
              <c:f>'Poverty Data 2017'!$M$16:$M$18</c:f>
              <c:numCache>
                <c:formatCode>General</c:formatCode>
                <c:ptCount val="3"/>
                <c:pt idx="0">
                  <c:v>8877</c:v>
                </c:pt>
                <c:pt idx="1">
                  <c:v>12209</c:v>
                </c:pt>
                <c:pt idx="2">
                  <c:v>15959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32-44F1-BFCC-83E8C603F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27"/>
        <c:axId val="772421343"/>
        <c:axId val="772417183"/>
      </c:barChart>
      <c:lineChart>
        <c:grouping val="standard"/>
        <c:varyColors val="0"/>
        <c:ser>
          <c:idx val="0"/>
          <c:order val="0"/>
          <c:tx>
            <c:strRef>
              <c:f>'Poverty Data 2017'!$L$15</c:f>
              <c:strCache>
                <c:ptCount val="1"/>
                <c:pt idx="0">
                  <c:v> Poverty Gap Index </c:v>
                </c:pt>
              </c:strCache>
            </c:strRef>
          </c:tx>
          <c:spPr>
            <a:ln w="158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strRef>
              <c:f>'Poverty Data 2017'!$K$16:$K$18</c:f>
              <c:strCach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strCache>
            </c:strRef>
          </c:cat>
          <c:val>
            <c:numRef>
              <c:f>'Poverty Data 2017'!$L$16:$L$18</c:f>
              <c:numCache>
                <c:formatCode>General</c:formatCode>
                <c:ptCount val="3"/>
                <c:pt idx="0">
                  <c:v>0.5</c:v>
                </c:pt>
                <c:pt idx="1">
                  <c:v>0.4</c:v>
                </c:pt>
                <c:pt idx="2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32-44F1-BFCC-83E8C603F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434655"/>
        <c:axId val="772413439"/>
      </c:lineChart>
      <c:catAx>
        <c:axId val="77242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417183"/>
        <c:crosses val="autoZero"/>
        <c:auto val="1"/>
        <c:lblAlgn val="ctr"/>
        <c:lblOffset val="100"/>
        <c:noMultiLvlLbl val="0"/>
      </c:catAx>
      <c:valAx>
        <c:axId val="77241718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FF434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FF4343"/>
                    </a:solidFill>
                  </a:rPr>
                  <a:t> Distribution of 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FF4343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434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421343"/>
        <c:crosses val="autoZero"/>
        <c:crossBetween val="between"/>
      </c:valAx>
      <c:valAx>
        <c:axId val="772413439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00B0F0"/>
                    </a:solidFill>
                  </a:rPr>
                  <a:t> Poverty Gap Index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B0F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434655"/>
        <c:crosses val="max"/>
        <c:crossBetween val="between"/>
      </c:valAx>
      <c:catAx>
        <c:axId val="7724346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241343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Population Literacy Rate for Aged Six Years and Above</a:t>
            </a:r>
            <a:r>
              <a:rPr lang="en-US" sz="1100" b="0"/>
              <a:t> Percent</a:t>
            </a:r>
            <a:endParaRPr lang="en-US" b="0"/>
          </a:p>
        </c:rich>
      </c:tx>
      <c:layout>
        <c:manualLayout>
          <c:xMode val="edge"/>
          <c:yMode val="edge"/>
          <c:x val="4.6914511850174971E-2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754252012716743E-2"/>
          <c:y val="0.17171296296296298"/>
          <c:w val="0.88553877201493725"/>
          <c:h val="0.744035797608632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'Poverty Data 2017'!$K$28</c:f>
              <c:strCache>
                <c:ptCount val="1"/>
                <c:pt idx="0">
                  <c:v>Rest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pictureOptions>
            <c:pictureFormat val="stackScale"/>
            <c:pictureStackUnit val="100"/>
          </c:pictureOptions>
          <c:cat>
            <c:strRef>
              <c:f>'Poverty Data 2017'!$L$26:$N$26</c:f>
              <c:strCache>
                <c:ptCount val="3"/>
                <c:pt idx="0">
                  <c:v> Poor </c:v>
                </c:pt>
                <c:pt idx="1">
                  <c:v> Non-poor </c:v>
                </c:pt>
                <c:pt idx="2">
                  <c:v> Total </c:v>
                </c:pt>
              </c:strCache>
            </c:strRef>
          </c:cat>
          <c:val>
            <c:numRef>
              <c:f>'Poverty Data 2017'!$L$28:$N$28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F7-48AD-9AF1-94024EAF4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-27"/>
        <c:axId val="622147967"/>
        <c:axId val="622154623"/>
      </c:barChart>
      <c:barChart>
        <c:barDir val="col"/>
        <c:grouping val="clustered"/>
        <c:varyColors val="0"/>
        <c:ser>
          <c:idx val="0"/>
          <c:order val="0"/>
          <c:tx>
            <c:strRef>
              <c:f>'Poverty Data 2017'!$K$27</c:f>
              <c:strCache>
                <c:ptCount val="1"/>
                <c:pt idx="0">
                  <c:v>Bumthang</c:v>
                </c:pt>
              </c:strCache>
            </c:strRef>
          </c:tx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  <a:ln>
              <a:noFill/>
            </a:ln>
            <a:effectLst/>
          </c:spPr>
          <c:invertIfNegative val="0"/>
          <c:pictureOptions>
            <c:pictureFormat val="stackScale"/>
            <c:pictureStackUnit val="100"/>
          </c:pictureOptions>
          <c:dLbls>
            <c:dLbl>
              <c:idx val="0"/>
              <c:layout>
                <c:manualLayout>
                  <c:x val="-1.1524053330778078E-2"/>
                  <c:y val="0.4116025080198308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F7-48AD-9AF1-94024EAF46CB}"/>
                </c:ext>
              </c:extLst>
            </c:dLbl>
            <c:dLbl>
              <c:idx val="1"/>
              <c:layout>
                <c:manualLayout>
                  <c:x val="-1.3828863996933694E-2"/>
                  <c:y val="0.395102799650043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F7-48AD-9AF1-94024EAF46CB}"/>
                </c:ext>
              </c:extLst>
            </c:dLbl>
            <c:dLbl>
              <c:idx val="2"/>
              <c:layout>
                <c:manualLayout>
                  <c:x val="-9.219242664622547E-3"/>
                  <c:y val="0.395495406824146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F7-48AD-9AF1-94024EAF46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'Poverty Data 2017'!$L$26:$N$26</c:f>
              <c:strCache>
                <c:ptCount val="3"/>
                <c:pt idx="0">
                  <c:v> Poor </c:v>
                </c:pt>
                <c:pt idx="1">
                  <c:v> Non-poor </c:v>
                </c:pt>
                <c:pt idx="2">
                  <c:v> Total </c:v>
                </c:pt>
              </c:strCache>
            </c:strRef>
          </c:cat>
          <c:val>
            <c:numRef>
              <c:f>'Poverty Data 2017'!$L$27:$N$27</c:f>
              <c:numCache>
                <c:formatCode>General</c:formatCode>
                <c:ptCount val="3"/>
                <c:pt idx="0">
                  <c:v>89.4</c:v>
                </c:pt>
                <c:pt idx="1">
                  <c:v>85.2</c:v>
                </c:pt>
                <c:pt idx="2">
                  <c:v>85.3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7-48AD-9AF1-94024EAF4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-27"/>
        <c:axId val="766884591"/>
        <c:axId val="766891663"/>
      </c:barChart>
      <c:catAx>
        <c:axId val="62214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154623"/>
        <c:crosses val="autoZero"/>
        <c:auto val="1"/>
        <c:lblAlgn val="ctr"/>
        <c:lblOffset val="100"/>
        <c:noMultiLvlLbl val="0"/>
      </c:catAx>
      <c:valAx>
        <c:axId val="622154623"/>
        <c:scaling>
          <c:orientation val="minMax"/>
          <c:max val="100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622147967"/>
        <c:crosses val="autoZero"/>
        <c:crossBetween val="between"/>
      </c:valAx>
      <c:valAx>
        <c:axId val="766891663"/>
        <c:scaling>
          <c:orientation val="minMax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766884591"/>
        <c:crosses val="max"/>
        <c:crossBetween val="between"/>
      </c:valAx>
      <c:catAx>
        <c:axId val="7668845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68916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5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>
                    <a:lumMod val="50000"/>
                    <a:lumOff val="50000"/>
                  </a:schemeClr>
                </a:solidFill>
              </a:rPr>
              <a:t>Mortality</a:t>
            </a:r>
            <a:r>
              <a:rPr lang="en-US" b="1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rates among children below five years in Bhutan</a:t>
            </a:r>
            <a:endParaRPr lang="en-US" b="1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4282560706401765E-2"/>
          <c:y val="0.15239853723701116"/>
          <c:w val="0.95143487858719644"/>
          <c:h val="0.64545144834953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'Day 1-2 - Demo'!$H$186</c:f>
              <c:strCache>
                <c:ptCount val="1"/>
                <c:pt idx="0">
                  <c:v>Bhutan</c:v>
                </c:pt>
              </c:strCache>
            </c:strRef>
          </c:tx>
          <c:spPr>
            <a:solidFill>
              <a:srgbClr val="AFC52B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17C-4CCD-82BB-92216ABF2C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'Day 1-2 - Demo'!$G$187:$G$188</c:f>
              <c:strCache>
                <c:ptCount val="2"/>
                <c:pt idx="0">
                  <c:v>Infant Mortality Rate</c:v>
                </c:pt>
                <c:pt idx="1">
                  <c:v>Under-five Mortality Rate</c:v>
                </c:pt>
              </c:strCache>
            </c:strRef>
          </c:cat>
          <c:val>
            <c:numRef>
              <c:f>'Day 1-2 - Demo'!$H$187:$H$188</c:f>
              <c:numCache>
                <c:formatCode>General</c:formatCode>
                <c:ptCount val="2"/>
                <c:pt idx="0">
                  <c:v>42</c:v>
                </c:pt>
                <c:pt idx="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C-4CCD-82BB-92216ABF2CC8}"/>
            </c:ext>
          </c:extLst>
        </c:ser>
        <c:ser>
          <c:idx val="1"/>
          <c:order val="1"/>
          <c:tx>
            <c:strRef>
              <c:f>'Day 1-2 - Demo'!$I$186</c:f>
              <c:strCache>
                <c:ptCount val="1"/>
                <c:pt idx="0">
                  <c:v>Icon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17C-4CCD-82BB-92216ABF2CC8}"/>
              </c:ext>
            </c:extLst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17C-4CCD-82BB-92216ABF2CC8}"/>
              </c:ext>
            </c:extLst>
          </c:dPt>
          <c:cat>
            <c:strRef>
              <c:f>'Day 1-2 - Demo'!$G$187:$G$188</c:f>
              <c:strCache>
                <c:ptCount val="2"/>
                <c:pt idx="0">
                  <c:v>Infant Mortality Rate</c:v>
                </c:pt>
                <c:pt idx="1">
                  <c:v>Under-five Mortality Rate</c:v>
                </c:pt>
              </c:strCache>
            </c:strRef>
          </c:cat>
          <c:val>
            <c:numRef>
              <c:f>'Day 1-2 - Demo'!$I$187:$I$188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17C-4CCD-82BB-92216ABF2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6181391"/>
        <c:axId val="416170159"/>
      </c:barChart>
      <c:catAx>
        <c:axId val="416181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170159"/>
        <c:crosses val="autoZero"/>
        <c:auto val="1"/>
        <c:lblAlgn val="ctr"/>
        <c:lblOffset val="100"/>
        <c:noMultiLvlLbl val="0"/>
      </c:catAx>
      <c:valAx>
        <c:axId val="41617015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161813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5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387337057728119E-2"/>
          <c:y val="4.4310171198388724E-2"/>
          <c:w val="0.9672253258845438"/>
          <c:h val="0.640101497886782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14-4842-A30A-9B260D139A8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A14-4842-A30A-9B260D139A8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14-4842-A30A-9B260D139A87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A14-4842-A30A-9B260D139A87}"/>
              </c:ext>
            </c:extLst>
          </c:dPt>
          <c:dPt>
            <c:idx val="14"/>
            <c:invertIfNegative val="0"/>
            <c:bubble3D val="0"/>
            <c:spPr>
              <a:solidFill>
                <a:srgbClr val="FF696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A14-4842-A30A-9B260D139A87}"/>
              </c:ext>
            </c:extLst>
          </c:dPt>
          <c:dPt>
            <c:idx val="15"/>
            <c:invertIfNegative val="0"/>
            <c:bubble3D val="0"/>
            <c:spPr>
              <a:solidFill>
                <a:srgbClr val="FF696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A14-4842-A30A-9B260D139A87}"/>
              </c:ext>
            </c:extLst>
          </c:dPt>
          <c:dPt>
            <c:idx val="16"/>
            <c:invertIfNegative val="0"/>
            <c:bubble3D val="0"/>
            <c:spPr>
              <a:solidFill>
                <a:srgbClr val="FF696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A14-4842-A30A-9B260D139A87}"/>
              </c:ext>
            </c:extLst>
          </c:dPt>
          <c:dPt>
            <c:idx val="17"/>
            <c:invertIfNegative val="0"/>
            <c:bubble3D val="0"/>
            <c:spPr>
              <a:solidFill>
                <a:srgbClr val="FF696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A14-4842-A30A-9B260D139A87}"/>
              </c:ext>
            </c:extLst>
          </c:dPt>
          <c:dPt>
            <c:idx val="18"/>
            <c:invertIfNegative val="0"/>
            <c:bubble3D val="0"/>
            <c:spPr>
              <a:solidFill>
                <a:srgbClr val="FF696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A14-4842-A30A-9B260D139A87}"/>
              </c:ext>
            </c:extLst>
          </c:dPt>
          <c:dPt>
            <c:idx val="19"/>
            <c:invertIfNegative val="0"/>
            <c:bubble3D val="0"/>
            <c:spPr>
              <a:solidFill>
                <a:srgbClr val="FF696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A14-4842-A30A-9B260D139A87}"/>
              </c:ext>
            </c:extLst>
          </c:dPt>
          <c:cat>
            <c:multiLvlStrRef>
              <c:f>'Day 1-2 - Demo'!$C$65:$E$84</c:f>
              <c:multiLvlStrCache>
                <c:ptCount val="20"/>
                <c:lvl>
                  <c:pt idx="0">
                    <c:v>5 hrs</c:v>
                  </c:pt>
                  <c:pt idx="1">
                    <c:v>10 hrs</c:v>
                  </c:pt>
                  <c:pt idx="2">
                    <c:v>15 hrs</c:v>
                  </c:pt>
                  <c:pt idx="3">
                    <c:v>20 hrs</c:v>
                  </c:pt>
                  <c:pt idx="4">
                    <c:v>25 hrs</c:v>
                  </c:pt>
                  <c:pt idx="5">
                    <c:v>30 hrs</c:v>
                  </c:pt>
                  <c:pt idx="6">
                    <c:v>35 hrs</c:v>
                  </c:pt>
                  <c:pt idx="7">
                    <c:v>40 hrs</c:v>
                  </c:pt>
                  <c:pt idx="8">
                    <c:v>45 hrs</c:v>
                  </c:pt>
                  <c:pt idx="9">
                    <c:v>50 hrs</c:v>
                  </c:pt>
                  <c:pt idx="10">
                    <c:v>55 hrs</c:v>
                  </c:pt>
                  <c:pt idx="11">
                    <c:v>60 hrs</c:v>
                  </c:pt>
                  <c:pt idx="12">
                    <c:v>65 hrs</c:v>
                  </c:pt>
                  <c:pt idx="13">
                    <c:v>70 hrs</c:v>
                  </c:pt>
                  <c:pt idx="14">
                    <c:v>75 hrs</c:v>
                  </c:pt>
                  <c:pt idx="15">
                    <c:v>80 hrs</c:v>
                  </c:pt>
                  <c:pt idx="16">
                    <c:v>85 hrs</c:v>
                  </c:pt>
                  <c:pt idx="17">
                    <c:v>90 hrs</c:v>
                  </c:pt>
                  <c:pt idx="18">
                    <c:v>95 hrs</c:v>
                  </c:pt>
                  <c:pt idx="19">
                    <c:v>100 hrs</c:v>
                  </c:pt>
                </c:lvl>
                <c:lvl>
                  <c:pt idx="0">
                    <c:v>5</c:v>
                  </c:pt>
                  <c:pt idx="1">
                    <c:v>10</c:v>
                  </c:pt>
                  <c:pt idx="2">
                    <c:v>15</c:v>
                  </c:pt>
                  <c:pt idx="3">
                    <c:v>20</c:v>
                  </c:pt>
                  <c:pt idx="4">
                    <c:v>25</c:v>
                  </c:pt>
                  <c:pt idx="5">
                    <c:v>30</c:v>
                  </c:pt>
                  <c:pt idx="6">
                    <c:v>35</c:v>
                  </c:pt>
                  <c:pt idx="7">
                    <c:v>40</c:v>
                  </c:pt>
                  <c:pt idx="8">
                    <c:v>45</c:v>
                  </c:pt>
                  <c:pt idx="9">
                    <c:v>50</c:v>
                  </c:pt>
                  <c:pt idx="10">
                    <c:v>55</c:v>
                  </c:pt>
                  <c:pt idx="11">
                    <c:v>60</c:v>
                  </c:pt>
                  <c:pt idx="12">
                    <c:v>65</c:v>
                  </c:pt>
                  <c:pt idx="13">
                    <c:v>70</c:v>
                  </c:pt>
                  <c:pt idx="14">
                    <c:v>75</c:v>
                  </c:pt>
                  <c:pt idx="15">
                    <c:v>80</c:v>
                  </c:pt>
                  <c:pt idx="16">
                    <c:v>85</c:v>
                  </c:pt>
                  <c:pt idx="17">
                    <c:v>90</c:v>
                  </c:pt>
                  <c:pt idx="18">
                    <c:v>95</c:v>
                  </c:pt>
                  <c:pt idx="19">
                    <c:v>100</c:v>
                  </c:pt>
                </c:lvl>
                <c:lvl>
                  <c:pt idx="0">
                    <c:v> &lt;30 hours  </c:v>
                  </c:pt>
                  <c:pt idx="5">
                    <c:v> 30-39 hours  </c:v>
                  </c:pt>
                  <c:pt idx="7">
                    <c:v> 40-49 hours  </c:v>
                  </c:pt>
                  <c:pt idx="9">
                    <c:v> 50-59 hours  </c:v>
                  </c:pt>
                  <c:pt idx="11">
                    <c:v> 60-69 hours  </c:v>
                  </c:pt>
                  <c:pt idx="13">
                    <c:v> 70-79 hours  </c:v>
                  </c:pt>
                  <c:pt idx="15">
                    <c:v> 80+hours  </c:v>
                  </c:pt>
                </c:lvl>
              </c:multiLvlStrCache>
            </c:multiLvlStrRef>
          </c:cat>
          <c:val>
            <c:numRef>
              <c:f>'Day 1-2 - Demo'!$F$65:$F$84</c:f>
              <c:numCache>
                <c:formatCode>General</c:formatCode>
                <c:ptCount val="20"/>
                <c:pt idx="0">
                  <c:v>7.6</c:v>
                </c:pt>
                <c:pt idx="1">
                  <c:v>7.6</c:v>
                </c:pt>
                <c:pt idx="2">
                  <c:v>7.6</c:v>
                </c:pt>
                <c:pt idx="3">
                  <c:v>7.6</c:v>
                </c:pt>
                <c:pt idx="4">
                  <c:v>8.3000000000000007</c:v>
                </c:pt>
                <c:pt idx="5">
                  <c:v>8.3000000000000007</c:v>
                </c:pt>
                <c:pt idx="6">
                  <c:v>26.6</c:v>
                </c:pt>
                <c:pt idx="7">
                  <c:v>26.6</c:v>
                </c:pt>
                <c:pt idx="8">
                  <c:v>22.7</c:v>
                </c:pt>
                <c:pt idx="9">
                  <c:v>22.7</c:v>
                </c:pt>
                <c:pt idx="10">
                  <c:v>14.5</c:v>
                </c:pt>
                <c:pt idx="11">
                  <c:v>14.5</c:v>
                </c:pt>
                <c:pt idx="12">
                  <c:v>10.6</c:v>
                </c:pt>
                <c:pt idx="13">
                  <c:v>10.6</c:v>
                </c:pt>
                <c:pt idx="14">
                  <c:v>9.6999999999999993</c:v>
                </c:pt>
                <c:pt idx="15">
                  <c:v>9.6999999999999993</c:v>
                </c:pt>
                <c:pt idx="16">
                  <c:v>9.6999999999999993</c:v>
                </c:pt>
                <c:pt idx="17">
                  <c:v>9.6999999999999993</c:v>
                </c:pt>
                <c:pt idx="18">
                  <c:v>9.6999999999999993</c:v>
                </c:pt>
                <c:pt idx="19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4-4842-A30A-9B260D139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442339424"/>
        <c:axId val="442349408"/>
      </c:barChart>
      <c:catAx>
        <c:axId val="44233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349408"/>
        <c:crosses val="autoZero"/>
        <c:auto val="1"/>
        <c:lblAlgn val="ctr"/>
        <c:lblOffset val="100"/>
        <c:noMultiLvlLbl val="0"/>
      </c:catAx>
      <c:valAx>
        <c:axId val="4423494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4233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Reduction</a:t>
            </a:r>
            <a:r>
              <a:rPr lang="en-US"/>
              <a:t> reported</a:t>
            </a:r>
            <a:r>
              <a:rPr lang="en-US" baseline="0"/>
              <a:t> in percentage of youth in labour force - though the numbers are increasing</a:t>
            </a:r>
            <a:endParaRPr lang="en-US"/>
          </a:p>
        </c:rich>
      </c:tx>
      <c:layout>
        <c:manualLayout>
          <c:xMode val="edge"/>
          <c:yMode val="edge"/>
          <c:x val="6.5870789113144763E-4"/>
          <c:y val="6.617038875103391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301371983550364E-2"/>
          <c:y val="0.21234077750206787"/>
          <c:w val="0.82174133974806818"/>
          <c:h val="0.673470253120354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'Day 1-2 - Demo'!$C$88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29ADA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F6-4E73-A5FF-DA664559A5EB}"/>
              </c:ext>
            </c:extLst>
          </c:dPt>
          <c:dPt>
            <c:idx val="9"/>
            <c:invertIfNegative val="0"/>
            <c:bubble3D val="0"/>
            <c:spPr>
              <a:solidFill>
                <a:srgbClr val="29ADA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4F6-4E73-A5FF-DA664559A5EB}"/>
              </c:ext>
            </c:extLst>
          </c:dPt>
          <c:cat>
            <c:strRef>
              <c:f>'Day 1-2 - Demo'!$A$89:$A$98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'Day 1-2 - Demo'!$C$89:$C$98</c:f>
              <c:numCache>
                <c:formatCode>General</c:formatCode>
                <c:ptCount val="10"/>
                <c:pt idx="0">
                  <c:v>2018</c:v>
                </c:pt>
                <c:pt idx="1">
                  <c:v>2192</c:v>
                </c:pt>
                <c:pt idx="2">
                  <c:v>2298</c:v>
                </c:pt>
                <c:pt idx="3">
                  <c:v>2377</c:v>
                </c:pt>
                <c:pt idx="4">
                  <c:v>2390</c:v>
                </c:pt>
                <c:pt idx="5">
                  <c:v>2394</c:v>
                </c:pt>
                <c:pt idx="6">
                  <c:v>2573</c:v>
                </c:pt>
                <c:pt idx="7">
                  <c:v>2965</c:v>
                </c:pt>
                <c:pt idx="8">
                  <c:v>3110</c:v>
                </c:pt>
                <c:pt idx="9">
                  <c:v>3492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6-4E73-A5FF-DA664559A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27"/>
        <c:axId val="2104129583"/>
        <c:axId val="2104122927"/>
      </c:barChart>
      <c:lineChart>
        <c:grouping val="standard"/>
        <c:varyColors val="0"/>
        <c:ser>
          <c:idx val="0"/>
          <c:order val="0"/>
          <c:tx>
            <c:strRef>
              <c:f>'Day 1-2 - Demo'!$B$88</c:f>
              <c:strCache>
                <c:ptCount val="1"/>
                <c:pt idx="0">
                  <c:v>Percent</c:v>
                </c:pt>
              </c:strCache>
            </c:strRef>
          </c:tx>
          <c:spPr>
            <a:ln w="15875" cap="rnd">
              <a:solidFill>
                <a:srgbClr val="FF434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84E4E"/>
              </a:solidFill>
              <a:ln w="9525">
                <a:noFill/>
              </a:ln>
              <a:effectLst/>
            </c:spPr>
          </c:marker>
          <c:dLbls>
            <c:dLbl>
              <c:idx val="7"/>
              <c:layout>
                <c:manualLayout>
                  <c:x val="-3.4050174406601977E-2"/>
                  <c:y val="5.62448304383788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F6-4E73-A5FF-DA664559A5EB}"/>
                </c:ext>
              </c:extLst>
            </c:dLbl>
            <c:dLbl>
              <c:idx val="9"/>
              <c:layout>
                <c:manualLayout>
                  <c:x val="-2.6881716636791168E-2"/>
                  <c:y val="-5.2936311000827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F6-4E73-A5FF-DA664559A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'Day 1-2 - Demo'!$A$89:$A$98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'Day 1-2 - Demo'!$B$89:$B$98</c:f>
              <c:numCache>
                <c:formatCode>General</c:formatCode>
                <c:ptCount val="10"/>
                <c:pt idx="0">
                  <c:v>16.7</c:v>
                </c:pt>
                <c:pt idx="1">
                  <c:v>15.7</c:v>
                </c:pt>
                <c:pt idx="2">
                  <c:v>14.2</c:v>
                </c:pt>
                <c:pt idx="3">
                  <c:v>13</c:v>
                </c:pt>
                <c:pt idx="4">
                  <c:v>11.2</c:v>
                </c:pt>
                <c:pt idx="5">
                  <c:v>11.9</c:v>
                </c:pt>
                <c:pt idx="6">
                  <c:v>10.3</c:v>
                </c:pt>
                <c:pt idx="7">
                  <c:v>13.9</c:v>
                </c:pt>
                <c:pt idx="8">
                  <c:v>10.1</c:v>
                </c:pt>
                <c:pt idx="9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6-4E73-A5FF-DA664559A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647103"/>
        <c:axId val="2091636703"/>
      </c:lineChart>
      <c:catAx>
        <c:axId val="2104129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122927"/>
        <c:crosses val="autoZero"/>
        <c:auto val="1"/>
        <c:lblAlgn val="ctr"/>
        <c:lblOffset val="100"/>
        <c:noMultiLvlLbl val="0"/>
      </c:catAx>
      <c:valAx>
        <c:axId val="2104122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29ADA7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29ADA7"/>
                    </a:solidFill>
                  </a:rPr>
                  <a:t>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29ADA7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29ADA7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129583"/>
        <c:crosses val="autoZero"/>
        <c:crossBetween val="between"/>
      </c:valAx>
      <c:valAx>
        <c:axId val="2091636703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F84E4E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F84E4E"/>
                    </a:solidFill>
                  </a:rPr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F84E4E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84E4E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1647103"/>
        <c:crosses val="max"/>
        <c:crossBetween val="between"/>
      </c:valAx>
      <c:catAx>
        <c:axId val="20916471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9163670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'Day 1-2 - Demo'!$C$135</c:f>
              <c:strCache>
                <c:ptCount val="1"/>
                <c:pt idx="0">
                  <c:v>Total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pictureOptions>
            <c:pictureFormat val="stackScale"/>
          </c:pictureOptions>
          <c:cat>
            <c:strRef>
              <c:f>'Day 1-2 - Demo'!$A$136</c:f>
              <c:strCache>
                <c:ptCount val="1"/>
                <c:pt idx="0">
                  <c:v>Trongsa</c:v>
                </c:pt>
              </c:strCache>
            </c:strRef>
          </c:cat>
          <c:val>
            <c:numRef>
              <c:f>'Day 1-2 - Demo'!$C$136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B9-43EF-8803-468370C2D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04119599"/>
        <c:axId val="2104121263"/>
      </c:barChart>
      <c:barChart>
        <c:barDir val="bar"/>
        <c:grouping val="clustered"/>
        <c:varyColors val="0"/>
        <c:ser>
          <c:idx val="0"/>
          <c:order val="0"/>
          <c:tx>
            <c:strRef>
              <c:f>'Day 1-2 - Demo'!$B$135</c:f>
              <c:strCache>
                <c:ptCount val="1"/>
                <c:pt idx="0">
                  <c:v>Rating</c:v>
                </c:pt>
              </c:strCache>
            </c:strRef>
          </c:tx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  <a:ln>
              <a:noFill/>
            </a:ln>
            <a:effectLst/>
          </c:spPr>
          <c:invertIfNegative val="0"/>
          <c:pictureOptions>
            <c:pictureFormat val="stackScale"/>
          </c:pictureOptions>
          <c:cat>
            <c:strRef>
              <c:f>'Day 1-2 - Demo'!$A$136</c:f>
              <c:strCache>
                <c:ptCount val="1"/>
                <c:pt idx="0">
                  <c:v>Trongsa</c:v>
                </c:pt>
              </c:strCache>
            </c:strRef>
          </c:cat>
          <c:val>
            <c:numRef>
              <c:f>'Day 1-2 - Demo'!$B$136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9-43EF-8803-468370C2D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33286047"/>
        <c:axId val="2033280223"/>
      </c:barChart>
      <c:catAx>
        <c:axId val="21041195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04121263"/>
        <c:crosses val="autoZero"/>
        <c:auto val="1"/>
        <c:lblAlgn val="ctr"/>
        <c:lblOffset val="100"/>
        <c:noMultiLvlLbl val="0"/>
      </c:catAx>
      <c:valAx>
        <c:axId val="2104121263"/>
        <c:scaling>
          <c:orientation val="minMax"/>
          <c:max val="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119599"/>
        <c:crosses val="autoZero"/>
        <c:crossBetween val="between"/>
      </c:valAx>
      <c:valAx>
        <c:axId val="2033280223"/>
        <c:scaling>
          <c:orientation val="minMax"/>
          <c:max val="5"/>
          <c:min val="0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3286047"/>
        <c:crosses val="max"/>
        <c:crossBetween val="between"/>
      </c:valAx>
      <c:catAx>
        <c:axId val="2033286047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332802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 smtClean="0"/>
              <a:t>Business motivating/necessitating factors for women</a:t>
            </a:r>
          </a:p>
          <a:p>
            <a:pPr algn="l">
              <a:defRPr/>
            </a:pPr>
            <a:r>
              <a:rPr lang="en-US" sz="1050" b="0" i="0" u="none" strike="noStrike" baseline="0" smtClean="0"/>
              <a:t>Percent, Bhutan</a:t>
            </a:r>
            <a:endParaRPr lang="en-US" b="0"/>
          </a:p>
        </c:rich>
      </c:tx>
      <c:layout>
        <c:manualLayout>
          <c:xMode val="edge"/>
          <c:yMode val="edge"/>
          <c:x val="2.0877310548947387E-3"/>
          <c:y val="2.43902439024390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01763955483218"/>
          <c:y val="0.21508130081300814"/>
          <c:w val="0.42013050044722061"/>
          <c:h val="0.702811919851481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'Day 1-2 - Hands-on'!$S$25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BE1-451F-B9C8-D2323255F40B}"/>
              </c:ext>
            </c:extLst>
          </c:dPt>
          <c:dPt>
            <c:idx val="1"/>
            <c:invertIfNegative val="0"/>
            <c:bubble3D val="0"/>
            <c:spPr>
              <a:solidFill>
                <a:srgbClr val="FF434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BE1-451F-B9C8-D2323255F40B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C7A-43C6-B294-ED61CEB4966C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BE1-451F-B9C8-D2323255F40B}"/>
              </c:ext>
            </c:extLst>
          </c:dPt>
          <c:cat>
            <c:strRef>
              <c:f>'Day 1-2 - Hands-on'!$R$26:$R$36</c:f>
              <c:strCache>
                <c:ptCount val="11"/>
                <c:pt idx="0">
                  <c:v>Personal interest</c:v>
                </c:pt>
                <c:pt idx="1">
                  <c:v>Unemployment</c:v>
                </c:pt>
                <c:pt idx="2">
                  <c:v>Supplementary income</c:v>
                </c:pt>
                <c:pt idx="3">
                  <c:v>Self independent</c:v>
                </c:pt>
                <c:pt idx="4">
                  <c:v>No income</c:v>
                </c:pt>
                <c:pt idx="5">
                  <c:v>children to support</c:v>
                </c:pt>
                <c:pt idx="6">
                  <c:v>Support parents/family</c:v>
                </c:pt>
                <c:pt idx="7">
                  <c:v>Divorce</c:v>
                </c:pt>
                <c:pt idx="8">
                  <c:v>Encouraged by others</c:v>
                </c:pt>
                <c:pt idx="9">
                  <c:v>Others</c:v>
                </c:pt>
                <c:pt idx="10">
                  <c:v>Unhappy with previous employment</c:v>
                </c:pt>
              </c:strCache>
            </c:strRef>
          </c:cat>
          <c:val>
            <c:numRef>
              <c:f>'Day 1-2 - Hands-on'!$S$26:$S$36</c:f>
              <c:numCache>
                <c:formatCode>General</c:formatCode>
                <c:ptCount val="11"/>
                <c:pt idx="0">
                  <c:v>18.8</c:v>
                </c:pt>
                <c:pt idx="1">
                  <c:v>16</c:v>
                </c:pt>
                <c:pt idx="2">
                  <c:v>15</c:v>
                </c:pt>
                <c:pt idx="3">
                  <c:v>13</c:v>
                </c:pt>
                <c:pt idx="4">
                  <c:v>10.8</c:v>
                </c:pt>
                <c:pt idx="5">
                  <c:v>10</c:v>
                </c:pt>
                <c:pt idx="6">
                  <c:v>9.1</c:v>
                </c:pt>
                <c:pt idx="7">
                  <c:v>3.2</c:v>
                </c:pt>
                <c:pt idx="8">
                  <c:v>1.8</c:v>
                </c:pt>
                <c:pt idx="9">
                  <c:v>1.6</c:v>
                </c:pt>
                <c:pt idx="10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7A-43C6-B294-ED61CEB49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41123439"/>
        <c:axId val="190082415"/>
      </c:barChart>
      <c:catAx>
        <c:axId val="24112343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082415"/>
        <c:crosses val="autoZero"/>
        <c:auto val="1"/>
        <c:lblAlgn val="ctr"/>
        <c:lblOffset val="100"/>
        <c:noMultiLvlLbl val="0"/>
      </c:catAx>
      <c:valAx>
        <c:axId val="190082415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241123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	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854998329551084E-2"/>
          <c:y val="0.17864341085271318"/>
          <c:w val="0.83060474720353439"/>
          <c:h val="0.626847646951107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'Day 1-2 - Hands-on'!$R$7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EB5B5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A02-4D6A-94EF-DCE08621704E}"/>
              </c:ext>
            </c:extLst>
          </c:dPt>
          <c:cat>
            <c:strRef>
              <c:f>'Day 1-2 - Hands-on'!$Q$8:$Q$18</c:f>
              <c:strCache>
                <c:ptCount val="11"/>
                <c:pt idx="0">
                  <c:v>15-19 yr</c:v>
                </c:pt>
                <c:pt idx="1">
                  <c:v>20-24 yr</c:v>
                </c:pt>
                <c:pt idx="2">
                  <c:v>25-29 yr</c:v>
                </c:pt>
                <c:pt idx="3">
                  <c:v>30-34 yr</c:v>
                </c:pt>
                <c:pt idx="4">
                  <c:v>35-39 yr</c:v>
                </c:pt>
                <c:pt idx="5">
                  <c:v>40-44 yr</c:v>
                </c:pt>
                <c:pt idx="6">
                  <c:v>45-49 yr</c:v>
                </c:pt>
                <c:pt idx="7">
                  <c:v>50-54 yr</c:v>
                </c:pt>
                <c:pt idx="8">
                  <c:v>55-59 yr</c:v>
                </c:pt>
                <c:pt idx="9">
                  <c:v>60-64 yr</c:v>
                </c:pt>
                <c:pt idx="10">
                  <c:v>65 yr &amp; above</c:v>
                </c:pt>
              </c:strCache>
            </c:strRef>
          </c:cat>
          <c:val>
            <c:numRef>
              <c:f>'Day 1-2 - Hands-on'!$R$8:$R$18</c:f>
              <c:numCache>
                <c:formatCode>General</c:formatCode>
                <c:ptCount val="11"/>
                <c:pt idx="0">
                  <c:v>2</c:v>
                </c:pt>
                <c:pt idx="1">
                  <c:v>25</c:v>
                </c:pt>
                <c:pt idx="2">
                  <c:v>64</c:v>
                </c:pt>
                <c:pt idx="3">
                  <c:v>60</c:v>
                </c:pt>
                <c:pt idx="4">
                  <c:v>88</c:v>
                </c:pt>
                <c:pt idx="5">
                  <c:v>51</c:v>
                </c:pt>
                <c:pt idx="6">
                  <c:v>37</c:v>
                </c:pt>
                <c:pt idx="7">
                  <c:v>21</c:v>
                </c:pt>
                <c:pt idx="8">
                  <c:v>7</c:v>
                </c:pt>
                <c:pt idx="9">
                  <c:v>5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2-4D6A-94EF-DCE086217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-27"/>
        <c:axId val="438298815"/>
        <c:axId val="438309215"/>
      </c:barChart>
      <c:lineChart>
        <c:grouping val="standard"/>
        <c:varyColors val="0"/>
        <c:ser>
          <c:idx val="1"/>
          <c:order val="1"/>
          <c:tx>
            <c:strRef>
              <c:f>'Day 1-2 - Hands-on'!$S$7</c:f>
              <c:strCache>
                <c:ptCount val="1"/>
                <c:pt idx="0">
                  <c:v> %  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25400">
                <a:solidFill>
                  <a:srgbClr val="00206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'Day 1-2 - Hands-on'!$Q$8:$Q$18</c:f>
              <c:strCache>
                <c:ptCount val="11"/>
                <c:pt idx="0">
                  <c:v>15-19 yr</c:v>
                </c:pt>
                <c:pt idx="1">
                  <c:v>20-24 yr</c:v>
                </c:pt>
                <c:pt idx="2">
                  <c:v>25-29 yr</c:v>
                </c:pt>
                <c:pt idx="3">
                  <c:v>30-34 yr</c:v>
                </c:pt>
                <c:pt idx="4">
                  <c:v>35-39 yr</c:v>
                </c:pt>
                <c:pt idx="5">
                  <c:v>40-44 yr</c:v>
                </c:pt>
                <c:pt idx="6">
                  <c:v>45-49 yr</c:v>
                </c:pt>
                <c:pt idx="7">
                  <c:v>50-54 yr</c:v>
                </c:pt>
                <c:pt idx="8">
                  <c:v>55-59 yr</c:v>
                </c:pt>
                <c:pt idx="9">
                  <c:v>60-64 yr</c:v>
                </c:pt>
                <c:pt idx="10">
                  <c:v>65 yr &amp; above</c:v>
                </c:pt>
              </c:strCache>
            </c:strRef>
          </c:cat>
          <c:val>
            <c:numRef>
              <c:f>'Day 1-2 - Hands-on'!$S$8:$S$18</c:f>
              <c:numCache>
                <c:formatCode>General</c:formatCode>
                <c:ptCount val="11"/>
                <c:pt idx="0">
                  <c:v>0.6</c:v>
                </c:pt>
                <c:pt idx="1">
                  <c:v>6.9</c:v>
                </c:pt>
                <c:pt idx="2">
                  <c:v>17.600000000000001</c:v>
                </c:pt>
                <c:pt idx="3">
                  <c:v>16.5</c:v>
                </c:pt>
                <c:pt idx="4">
                  <c:v>24.2</c:v>
                </c:pt>
                <c:pt idx="5">
                  <c:v>14.1</c:v>
                </c:pt>
                <c:pt idx="6">
                  <c:v>10.199999999999999</c:v>
                </c:pt>
                <c:pt idx="7">
                  <c:v>5.8</c:v>
                </c:pt>
                <c:pt idx="8">
                  <c:v>1.9</c:v>
                </c:pt>
                <c:pt idx="9">
                  <c:v>1.4</c:v>
                </c:pt>
                <c:pt idx="10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02-4D6A-94EF-DCE086217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903823"/>
        <c:axId val="431917967"/>
      </c:lineChart>
      <c:catAx>
        <c:axId val="438298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309215"/>
        <c:crosses val="autoZero"/>
        <c:auto val="1"/>
        <c:lblAlgn val="ctr"/>
        <c:lblOffset val="100"/>
        <c:noMultiLvlLbl val="0"/>
      </c:catAx>
      <c:valAx>
        <c:axId val="43830921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EB5B5E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EB5B5E"/>
                    </a:solidFill>
                  </a:rPr>
                  <a:t>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EB5B5E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EB5B5E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298815"/>
        <c:crosses val="autoZero"/>
        <c:crossBetween val="between"/>
      </c:valAx>
      <c:valAx>
        <c:axId val="431917967"/>
        <c:scaling>
          <c:orientation val="minMax"/>
          <c:max val="1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002060"/>
                    </a:solidFill>
                  </a:rPr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206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903823"/>
        <c:crosses val="max"/>
        <c:crossBetween val="between"/>
      </c:valAx>
      <c:catAx>
        <c:axId val="4319038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191796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4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12" Type="http://schemas.openxmlformats.org/officeDocument/2006/relationships/image" Target="../media/image1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11" Type="http://schemas.openxmlformats.org/officeDocument/2006/relationships/chart" Target="../charts/chart7.xml"/><Relationship Id="rId5" Type="http://schemas.openxmlformats.org/officeDocument/2006/relationships/chart" Target="../charts/chart3.xml"/><Relationship Id="rId10" Type="http://schemas.openxmlformats.org/officeDocument/2006/relationships/chart" Target="../charts/chart6.xml"/><Relationship Id="rId4" Type="http://schemas.openxmlformats.org/officeDocument/2006/relationships/image" Target="../media/image6.png"/><Relationship Id="rId9" Type="http://schemas.openxmlformats.org/officeDocument/2006/relationships/chart" Target="../charts/chart5.xml"/><Relationship Id="rId14" Type="http://schemas.microsoft.com/office/2007/relationships/hdphoto" Target="../media/hdphoto1.wdp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image" Target="../media/image21.jpeg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image" Target="../media/image18.jpeg"/><Relationship Id="rId7" Type="http://schemas.openxmlformats.org/officeDocument/2006/relationships/chart" Target="../charts/chart25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image" Target="../media/image27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29.xml"/><Relationship Id="rId5" Type="http://schemas.openxmlformats.org/officeDocument/2006/relationships/image" Target="../media/image35.png"/><Relationship Id="rId4" Type="http://schemas.openxmlformats.org/officeDocument/2006/relationships/image" Target="../media/image10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4" Type="http://schemas.openxmlformats.org/officeDocument/2006/relationships/image" Target="../media/image40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2.xml"/><Relationship Id="rId5" Type="http://schemas.openxmlformats.org/officeDocument/2006/relationships/image" Target="../media/image18.jpeg"/><Relationship Id="rId10" Type="http://schemas.microsoft.com/office/2007/relationships/hdphoto" Target="../media/hdphoto1.wdp"/><Relationship Id="rId4" Type="http://schemas.openxmlformats.org/officeDocument/2006/relationships/chart" Target="../charts/chart11.xml"/><Relationship Id="rId9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57149</xdr:colOff>
      <xdr:row>40</xdr:row>
      <xdr:rowOff>104775</xdr:rowOff>
    </xdr:from>
    <xdr:to>
      <xdr:col>21</xdr:col>
      <xdr:colOff>600075</xdr:colOff>
      <xdr:row>63</xdr:row>
      <xdr:rowOff>28576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214311</xdr:colOff>
      <xdr:row>155</xdr:row>
      <xdr:rowOff>171449</xdr:rowOff>
    </xdr:from>
    <xdr:to>
      <xdr:col>16</xdr:col>
      <xdr:colOff>409574</xdr:colOff>
      <xdr:row>174</xdr:row>
      <xdr:rowOff>9524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808383</xdr:colOff>
      <xdr:row>159</xdr:row>
      <xdr:rowOff>166894</xdr:rowOff>
    </xdr:from>
    <xdr:to>
      <xdr:col>10</xdr:col>
      <xdr:colOff>777323</xdr:colOff>
      <xdr:row>169</xdr:row>
      <xdr:rowOff>175175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3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30" t="3348" r="30001"/>
        <a:stretch/>
      </xdr:blipFill>
      <xdr:spPr>
        <a:xfrm>
          <a:off x="12895608" y="17816719"/>
          <a:ext cx="778565" cy="1913281"/>
        </a:xfrm>
        <a:prstGeom prst="rect">
          <a:avLst/>
        </a:prstGeom>
      </xdr:spPr>
    </xdr:pic>
    <xdr:clientData/>
  </xdr:twoCellAnchor>
  <xdr:twoCellAnchor editAs="oneCell">
    <xdr:from>
      <xdr:col>9</xdr:col>
      <xdr:colOff>1663565</xdr:colOff>
      <xdr:row>160</xdr:row>
      <xdr:rowOff>14079</xdr:rowOff>
    </xdr:from>
    <xdr:to>
      <xdr:col>10</xdr:col>
      <xdr:colOff>858081</xdr:colOff>
      <xdr:row>169</xdr:row>
      <xdr:rowOff>105188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4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64" t="14350" r="40319" b="14555"/>
        <a:stretch/>
      </xdr:blipFill>
      <xdr:spPr>
        <a:xfrm>
          <a:off x="13750790" y="17854404"/>
          <a:ext cx="861391" cy="1805609"/>
        </a:xfrm>
        <a:prstGeom prst="rect">
          <a:avLst/>
        </a:prstGeom>
      </xdr:spPr>
    </xdr:pic>
    <xdr:clientData/>
  </xdr:twoCellAnchor>
  <xdr:twoCellAnchor editAs="oneCell">
    <xdr:from>
      <xdr:col>10</xdr:col>
      <xdr:colOff>576471</xdr:colOff>
      <xdr:row>159</xdr:row>
      <xdr:rowOff>172277</xdr:rowOff>
    </xdr:from>
    <xdr:to>
      <xdr:col>11</xdr:col>
      <xdr:colOff>218662</xdr:colOff>
      <xdr:row>169</xdr:row>
      <xdr:rowOff>72886</xdr:rowOff>
    </xdr:to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4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64" t="14350" r="40319" b="14555"/>
        <a:stretch/>
      </xdr:blipFill>
      <xdr:spPr>
        <a:xfrm>
          <a:off x="14654421" y="17822102"/>
          <a:ext cx="861391" cy="1805609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159</xdr:row>
      <xdr:rowOff>161925</xdr:rowOff>
    </xdr:from>
    <xdr:to>
      <xdr:col>10</xdr:col>
      <xdr:colOff>121340</xdr:colOff>
      <xdr:row>169</xdr:row>
      <xdr:rowOff>170206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3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30" t="3348" r="30001"/>
        <a:stretch/>
      </xdr:blipFill>
      <xdr:spPr>
        <a:xfrm>
          <a:off x="12106275" y="17811750"/>
          <a:ext cx="778565" cy="1913281"/>
        </a:xfrm>
        <a:prstGeom prst="rect">
          <a:avLst/>
        </a:prstGeom>
      </xdr:spPr>
    </xdr:pic>
    <xdr:clientData/>
  </xdr:twoCellAnchor>
  <xdr:twoCellAnchor>
    <xdr:from>
      <xdr:col>12</xdr:col>
      <xdr:colOff>123825</xdr:colOff>
      <xdr:row>111</xdr:row>
      <xdr:rowOff>23812</xdr:rowOff>
    </xdr:from>
    <xdr:to>
      <xdr:col>15</xdr:col>
      <xdr:colOff>514350</xdr:colOff>
      <xdr:row>129</xdr:row>
      <xdr:rowOff>19050</xdr:rowOff>
    </xdr:to>
    <xdr:grpSp>
      <xdr:nvGrpSpPr>
        <xdr:cNvPr id="5" name="Group 4"/>
        <xdr:cNvGrpSpPr/>
      </xdr:nvGrpSpPr>
      <xdr:grpSpPr>
        <a:xfrm>
          <a:off x="14230350" y="21731287"/>
          <a:ext cx="3105150" cy="3424238"/>
          <a:chOff x="13554075" y="23731590"/>
          <a:chExt cx="3105150" cy="3519488"/>
        </a:xfrm>
      </xdr:grpSpPr>
      <xdr:graphicFrame macro="">
        <xdr:nvGraphicFramePr>
          <xdr:cNvPr id="11" name="Chart 10"/>
          <xdr:cNvGraphicFramePr>
            <a:graphicFrameLocks/>
          </xdr:cNvGraphicFramePr>
        </xdr:nvGraphicFramePr>
        <xdr:xfrm>
          <a:off x="13554075" y="23731590"/>
          <a:ext cx="3105150" cy="35194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$I$114">
        <xdr:nvSpPr>
          <xdr:cNvPr id="12" name="TextBox 11"/>
          <xdr:cNvSpPr txBox="1"/>
        </xdr:nvSpPr>
        <xdr:spPr>
          <a:xfrm>
            <a:off x="14630400" y="25677334"/>
            <a:ext cx="830035" cy="415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fld id="{B3BDD921-200B-4E90-A6FA-8F9A2C9370E4}" type="TxLink">
              <a:rPr lang="en-US" sz="2000" b="1" i="0" u="none" strike="noStrike">
                <a:solidFill>
                  <a:schemeClr val="accent4">
                    <a:lumMod val="75000"/>
                  </a:schemeClr>
                </a:solidFill>
                <a:latin typeface="Calibri"/>
                <a:cs typeface="Calibri"/>
              </a:rPr>
              <a:pPr/>
              <a:t>33.6%</a:t>
            </a:fld>
            <a:endParaRPr lang="en-US" sz="3600" b="1">
              <a:solidFill>
                <a:schemeClr val="accent4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12</xdr:col>
      <xdr:colOff>171450</xdr:colOff>
      <xdr:row>185</xdr:row>
      <xdr:rowOff>52386</xdr:rowOff>
    </xdr:from>
    <xdr:to>
      <xdr:col>16</xdr:col>
      <xdr:colOff>104775</xdr:colOff>
      <xdr:row>204</xdr:row>
      <xdr:rowOff>114300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10</xdr:col>
      <xdr:colOff>1104900</xdr:colOff>
      <xdr:row>185</xdr:row>
      <xdr:rowOff>361950</xdr:rowOff>
    </xdr:from>
    <xdr:to>
      <xdr:col>11</xdr:col>
      <xdr:colOff>694526</xdr:colOff>
      <xdr:row>190</xdr:row>
      <xdr:rowOff>78860</xdr:rowOff>
    </xdr:to>
    <xdr:pic>
      <xdr:nvPicPr>
        <xdr:cNvPr id="19" name="Picture 18" descr="Infant Icon 428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00" t="1" r="3500" b="-1001"/>
        <a:stretch/>
      </xdr:blipFill>
      <xdr:spPr bwMode="auto">
        <a:xfrm>
          <a:off x="12934950" y="36452175"/>
          <a:ext cx="808826" cy="859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1123951</xdr:colOff>
      <xdr:row>191</xdr:row>
      <xdr:rowOff>180975</xdr:rowOff>
    </xdr:from>
    <xdr:to>
      <xdr:col>11</xdr:col>
      <xdr:colOff>666750</xdr:colOff>
      <xdr:row>196</xdr:row>
      <xdr:rowOff>79871</xdr:rowOff>
    </xdr:to>
    <xdr:pic>
      <xdr:nvPicPr>
        <xdr:cNvPr id="20" name="Picture 19" descr="Child Icon 147699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9" r="4000"/>
        <a:stretch/>
      </xdr:blipFill>
      <xdr:spPr bwMode="auto">
        <a:xfrm>
          <a:off x="12954001" y="37604700"/>
          <a:ext cx="761999" cy="851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38100</xdr:colOff>
      <xdr:row>64</xdr:row>
      <xdr:rowOff>38099</xdr:rowOff>
    </xdr:from>
    <xdr:to>
      <xdr:col>22</xdr:col>
      <xdr:colOff>28575</xdr:colOff>
      <xdr:row>80</xdr:row>
      <xdr:rowOff>142874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66674</xdr:colOff>
      <xdr:row>84</xdr:row>
      <xdr:rowOff>171449</xdr:rowOff>
    </xdr:from>
    <xdr:to>
      <xdr:col>19</xdr:col>
      <xdr:colOff>514350</xdr:colOff>
      <xdr:row>108</xdr:row>
      <xdr:rowOff>9525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76200</xdr:colOff>
      <xdr:row>134</xdr:row>
      <xdr:rowOff>128587</xdr:rowOff>
    </xdr:from>
    <xdr:to>
      <xdr:col>15</xdr:col>
      <xdr:colOff>1933575</xdr:colOff>
      <xdr:row>147</xdr:row>
      <xdr:rowOff>80962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7</xdr:col>
      <xdr:colOff>895350</xdr:colOff>
      <xdr:row>136</xdr:row>
      <xdr:rowOff>57150</xdr:rowOff>
    </xdr:from>
    <xdr:to>
      <xdr:col>8</xdr:col>
      <xdr:colOff>161925</xdr:colOff>
      <xdr:row>139</xdr:row>
      <xdr:rowOff>47625</xdr:rowOff>
    </xdr:to>
    <xdr:pic>
      <xdr:nvPicPr>
        <xdr:cNvPr id="32" name="Picture 31" descr="File:Gold Star.svg - Wikimedia Commons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17773650"/>
          <a:ext cx="5619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266700</xdr:colOff>
      <xdr:row>136</xdr:row>
      <xdr:rowOff>85725</xdr:rowOff>
    </xdr:from>
    <xdr:to>
      <xdr:col>7</xdr:col>
      <xdr:colOff>828675</xdr:colOff>
      <xdr:row>139</xdr:row>
      <xdr:rowOff>76200</xdr:rowOff>
    </xdr:to>
    <xdr:pic>
      <xdr:nvPicPr>
        <xdr:cNvPr id="33" name="Picture 32" descr="File:Gold Star.svg - Wikimedia Commons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accent1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17802225"/>
          <a:ext cx="5619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0.92883</cdr:y>
    </cdr:from>
    <cdr:to>
      <cdr:x>0.31951</cdr:x>
      <cdr:y>1</cdr:y>
    </cdr:to>
    <cdr:sp macro="" textlink="">
      <cdr:nvSpPr>
        <cdr:cNvPr id="2" name="TextBox 16"/>
        <cdr:cNvSpPr txBox="1"/>
      </cdr:nvSpPr>
      <cdr:spPr>
        <a:xfrm xmlns:a="http://schemas.openxmlformats.org/drawingml/2006/main">
          <a:off x="0" y="3043395"/>
          <a:ext cx="2287614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</a:rPr>
            <a:t>Source: National Statistics Bureau, May 2018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0.41667</cdr:x>
      <cdr:y>0.50347</cdr:y>
    </cdr:from>
    <cdr:to>
      <cdr:x>0.58125</cdr:x>
      <cdr:y>0.65278</cdr:y>
    </cdr:to>
    <cdr:sp macro="" textlink="'Day 1-2 - Hands-on'!$S$85">
      <cdr:nvSpPr>
        <cdr:cNvPr id="2" name="TextBox 1"/>
        <cdr:cNvSpPr txBox="1"/>
      </cdr:nvSpPr>
      <cdr:spPr>
        <a:xfrm xmlns:a="http://schemas.openxmlformats.org/drawingml/2006/main">
          <a:off x="1904999" y="1381125"/>
          <a:ext cx="7524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fld id="{2E6682E7-B5A1-439B-AA1E-7B8A9259504F}" type="TxLink">
            <a:rPr lang="en-US" sz="1800" b="1" i="0" u="none" strike="noStrike">
              <a:solidFill>
                <a:srgbClr val="EB5B5E"/>
              </a:solidFill>
              <a:latin typeface="Arial"/>
              <a:cs typeface="Arial"/>
            </a:rPr>
            <a:pPr/>
            <a:t>87.3%</a:t>
          </a:fld>
          <a:endParaRPr lang="en-US" sz="1800" b="1">
            <a:solidFill>
              <a:srgbClr val="EB5B5E"/>
            </a:solidFill>
          </a:endParaRPr>
        </a:p>
      </cdr:txBody>
    </cdr:sp>
  </cdr:relSizeAnchor>
  <cdr:relSizeAnchor xmlns:cdr="http://schemas.openxmlformats.org/drawingml/2006/chartDrawing">
    <cdr:from>
      <cdr:x>0</cdr:x>
      <cdr:y>0.91499</cdr:y>
    </cdr:from>
    <cdr:to>
      <cdr:x>0.50035</cdr:x>
      <cdr:y>1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0" y="2509995"/>
          <a:ext cx="2287614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</a:rPr>
            <a:t>Source: National Statistics Bureau, May 2018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0.91499</cdr:y>
    </cdr:from>
    <cdr:to>
      <cdr:x>0.36025</cdr:x>
      <cdr:y>1</cdr:y>
    </cdr:to>
    <cdr:sp macro="" textlink="">
      <cdr:nvSpPr>
        <cdr:cNvPr id="2" name="TextBox 16"/>
        <cdr:cNvSpPr txBox="1"/>
      </cdr:nvSpPr>
      <cdr:spPr>
        <a:xfrm xmlns:a="http://schemas.openxmlformats.org/drawingml/2006/main">
          <a:off x="0" y="2510001"/>
          <a:ext cx="2058840" cy="23319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</a:rPr>
            <a:t>Source: National Statistics Bureau, May 2018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0.03169</cdr:x>
      <cdr:y>0.2006</cdr:y>
    </cdr:from>
    <cdr:to>
      <cdr:x>0.84356</cdr:x>
      <cdr:y>0.71557</cdr:y>
    </cdr:to>
    <cdr:grpSp>
      <cdr:nvGrpSpPr>
        <cdr:cNvPr id="5" name="Group 4"/>
        <cdr:cNvGrpSpPr/>
      </cdr:nvGrpSpPr>
      <cdr:grpSpPr>
        <a:xfrm xmlns:a="http://schemas.openxmlformats.org/drawingml/2006/main">
          <a:off x="303055" y="634357"/>
          <a:ext cx="7763994" cy="1628490"/>
          <a:chOff x="303055" y="638179"/>
          <a:chExt cx="7763994" cy="1638300"/>
        </a:xfrm>
      </cdr:grpSpPr>
      <cdr:sp macro="" textlink="">
        <cdr:nvSpPr>
          <cdr:cNvPr id="2" name="TextBox 1"/>
          <cdr:cNvSpPr txBox="1"/>
        </cdr:nvSpPr>
        <cdr:spPr>
          <a:xfrm xmlns:a="http://schemas.openxmlformats.org/drawingml/2006/main">
            <a:off x="2031585" y="638179"/>
            <a:ext cx="1955176" cy="91438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r>
              <a:rPr lang="en-US" sz="1100" b="1" i="0" u="none" strike="noStrike" baseline="0" smtClean="0">
                <a:solidFill>
                  <a:srgbClr val="EB5B5E"/>
                </a:solidFill>
                <a:latin typeface="+mn-lt"/>
                <a:ea typeface="+mn-ea"/>
                <a:cs typeface="+mn-cs"/>
              </a:rPr>
              <a:t>More than half</a:t>
            </a:r>
            <a:r>
              <a:rPr lang="en-US" sz="1100" b="0" i="0" u="none" strike="noStrike" baseline="0" smtClean="0">
                <a:latin typeface="+mn-lt"/>
                <a:ea typeface="+mn-ea"/>
                <a:cs typeface="+mn-cs"/>
              </a:rPr>
              <a:t> of the businesses</a:t>
            </a:r>
          </a:p>
          <a:p xmlns:a="http://schemas.openxmlformats.org/drawingml/2006/main">
            <a:r>
              <a:rPr lang="en-US" sz="1100" b="0" i="0" u="none" strike="noStrike" baseline="0" smtClean="0">
                <a:latin typeface="+mn-lt"/>
                <a:ea typeface="+mn-ea"/>
                <a:cs typeface="+mn-cs"/>
              </a:rPr>
              <a:t>were in operation for 1-5 years</a:t>
            </a:r>
            <a:endParaRPr lang="en-US" sz="1100"/>
          </a:p>
        </cdr:txBody>
      </cdr:sp>
      <cdr:sp macro="" textlink="">
        <cdr:nvSpPr>
          <cdr:cNvPr id="3" name="TextBox 2"/>
          <cdr:cNvSpPr txBox="1"/>
        </cdr:nvSpPr>
        <cdr:spPr>
          <a:xfrm xmlns:a="http://schemas.openxmlformats.org/drawingml/2006/main">
            <a:off x="303055" y="1114427"/>
            <a:ext cx="849490" cy="116205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pPr algn="r"/>
            <a:r>
              <a:rPr lang="en-US" sz="1100" b="1" i="0" u="none" strike="noStrike" baseline="0" smtClean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7.74%</a:t>
            </a:r>
            <a:r>
              <a:rPr lang="en-US" sz="1100" b="0" i="0" u="none" strike="noStrike" baseline="0" smtClean="0">
                <a:latin typeface="+mn-lt"/>
                <a:ea typeface="+mn-ea"/>
                <a:cs typeface="+mn-cs"/>
              </a:rPr>
              <a:t> were relatively </a:t>
            </a:r>
            <a:r>
              <a:rPr lang="en-US" sz="1100" b="1" i="0" u="none" strike="noStrike" baseline="0" smtClean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new business</a:t>
            </a:r>
            <a:endParaRPr lang="en-US" sz="1100" b="1">
              <a:solidFill>
                <a:schemeClr val="accent6">
                  <a:lumMod val="75000"/>
                </a:schemeClr>
              </a:solidFill>
            </a:endParaRPr>
          </a:p>
        </cdr:txBody>
      </cdr:sp>
      <cdr:sp macro="" textlink="">
        <cdr:nvSpPr>
          <cdr:cNvPr id="4" name="TextBox 3"/>
          <cdr:cNvSpPr txBox="1"/>
        </cdr:nvSpPr>
        <cdr:spPr>
          <a:xfrm xmlns:a="http://schemas.openxmlformats.org/drawingml/2006/main">
            <a:off x="6103362" y="990609"/>
            <a:ext cx="1963687" cy="91438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r>
              <a:rPr lang="en-US" sz="1100" b="1" i="0" u="none" strike="noStrike" baseline="0" smtClean="0">
                <a:solidFill>
                  <a:srgbClr val="33CCCC"/>
                </a:solidFill>
                <a:latin typeface="+mn-lt"/>
                <a:ea typeface="+mn-ea"/>
                <a:cs typeface="+mn-cs"/>
              </a:rPr>
              <a:t>4.21% </a:t>
            </a:r>
            <a:r>
              <a:rPr lang="en-US" sz="1100" b="0" i="0" u="none" strike="noStrike" baseline="0" smtClean="0">
                <a:latin typeface="+mn-lt"/>
                <a:ea typeface="+mn-ea"/>
                <a:cs typeface="+mn-cs"/>
              </a:rPr>
              <a:t>of the total businesses had been in operation for</a:t>
            </a:r>
          </a:p>
          <a:p xmlns:a="http://schemas.openxmlformats.org/drawingml/2006/main">
            <a:r>
              <a:rPr lang="en-US" sz="1100" b="1" i="0" u="none" strike="noStrike" baseline="0" smtClean="0">
                <a:solidFill>
                  <a:srgbClr val="33CCCC"/>
                </a:solidFill>
                <a:latin typeface="+mn-lt"/>
                <a:ea typeface="+mn-ea"/>
                <a:cs typeface="+mn-cs"/>
              </a:rPr>
              <a:t>more than 20 years</a:t>
            </a:r>
            <a:endParaRPr lang="en-US" sz="1100" b="1">
              <a:solidFill>
                <a:srgbClr val="33CCCC"/>
              </a:solidFill>
            </a:endParaRPr>
          </a:p>
        </cdr:txBody>
      </cdr:sp>
    </cdr:grpSp>
  </cdr:relSizeAnchor>
  <cdr:relSizeAnchor xmlns:cdr="http://schemas.openxmlformats.org/drawingml/2006/chartDrawing">
    <cdr:from>
      <cdr:x>0.64178</cdr:x>
      <cdr:y>0.34431</cdr:y>
    </cdr:from>
    <cdr:to>
      <cdr:x>0.64178</cdr:x>
      <cdr:y>0.73653</cdr:y>
    </cdr:to>
    <cdr:cxnSp macro="">
      <cdr:nvCxnSpPr>
        <cdr:cNvPr id="8" name="Straight Connector 7"/>
        <cdr:cNvCxnSpPr/>
      </cdr:nvCxnSpPr>
      <cdr:spPr>
        <a:xfrm xmlns:a="http://schemas.openxmlformats.org/drawingml/2006/main" flipV="1">
          <a:off x="6877050" y="1095375"/>
          <a:ext cx="0" cy="124777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0.01067</cdr:x>
      <cdr:y>0</cdr:y>
    </cdr:from>
    <cdr:to>
      <cdr:x>0.98756</cdr:x>
      <cdr:y>0.13473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14299" y="0"/>
          <a:ext cx="10467975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 b="0" i="0" u="none" strike="noStrike" baseline="0" smtClean="0">
              <a:latin typeface="+mn-lt"/>
              <a:ea typeface="+mn-ea"/>
              <a:cs typeface="+mn-cs"/>
            </a:rPr>
            <a:t>Duration of women-headed business operation ranged from one month to 34 years</a:t>
          </a:r>
          <a:endParaRPr lang="en-US" sz="1800"/>
        </a:p>
      </cdr:txBody>
    </cdr:sp>
  </cdr:relSizeAnchor>
  <cdr:relSizeAnchor xmlns:cdr="http://schemas.openxmlformats.org/drawingml/2006/chartDrawing">
    <cdr:from>
      <cdr:x>0</cdr:x>
      <cdr:y>0.9267</cdr:y>
    </cdr:from>
    <cdr:to>
      <cdr:x>0.21529</cdr:x>
      <cdr:y>1</cdr:y>
    </cdr:to>
    <cdr:sp macro="" textlink="">
      <cdr:nvSpPr>
        <cdr:cNvPr id="9" name="TextBox 16"/>
        <cdr:cNvSpPr txBox="1"/>
      </cdr:nvSpPr>
      <cdr:spPr>
        <a:xfrm xmlns:a="http://schemas.openxmlformats.org/drawingml/2006/main">
          <a:off x="0" y="2948151"/>
          <a:ext cx="2058804" cy="23319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</a:rPr>
            <a:t>Source: National Statistics Bureau, May 2018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371475</xdr:colOff>
      <xdr:row>88</xdr:row>
      <xdr:rowOff>114300</xdr:rowOff>
    </xdr:from>
    <xdr:to>
      <xdr:col>6</xdr:col>
      <xdr:colOff>457200</xdr:colOff>
      <xdr:row>102</xdr:row>
      <xdr:rowOff>76200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6F6F6"/>
            </a:clrFrom>
            <a:clrTo>
              <a:srgbClr val="F6F6F6">
                <a:alpha val="0"/>
              </a:srgbClr>
            </a:clrTo>
          </a:clrChange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39" t="3386" r="25757" b="3907"/>
        <a:stretch/>
      </xdr:blipFill>
      <xdr:spPr>
        <a:xfrm>
          <a:off x="8629650" y="18888075"/>
          <a:ext cx="1381125" cy="3390900"/>
        </a:xfrm>
        <a:prstGeom prst="rect">
          <a:avLst/>
        </a:prstGeom>
      </xdr:spPr>
    </xdr:pic>
    <xdr:clientData/>
  </xdr:twoCellAnchor>
  <xdr:twoCellAnchor editAs="oneCell">
    <xdr:from>
      <xdr:col>4</xdr:col>
      <xdr:colOff>161925</xdr:colOff>
      <xdr:row>88</xdr:row>
      <xdr:rowOff>76200</xdr:rowOff>
    </xdr:from>
    <xdr:to>
      <xdr:col>5</xdr:col>
      <xdr:colOff>247650</xdr:colOff>
      <xdr:row>102</xdr:row>
      <xdr:rowOff>38100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6F6F6"/>
            </a:clrFrom>
            <a:clrTo>
              <a:srgbClr val="F6F6F6">
                <a:alpha val="0"/>
              </a:srgbClr>
            </a:clrTo>
          </a:clrChange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39" t="3386" r="25757" b="3907"/>
        <a:stretch/>
      </xdr:blipFill>
      <xdr:spPr>
        <a:xfrm>
          <a:off x="7124700" y="18849975"/>
          <a:ext cx="1381125" cy="3390900"/>
        </a:xfrm>
        <a:prstGeom prst="rect">
          <a:avLst/>
        </a:prstGeom>
      </xdr:spPr>
    </xdr:pic>
    <xdr:clientData/>
  </xdr:twoCellAnchor>
  <xdr:twoCellAnchor>
    <xdr:from>
      <xdr:col>11</xdr:col>
      <xdr:colOff>257175</xdr:colOff>
      <xdr:row>85</xdr:row>
      <xdr:rowOff>138112</xdr:rowOff>
    </xdr:from>
    <xdr:to>
      <xdr:col>15</xdr:col>
      <xdr:colOff>1133475</xdr:colOff>
      <xdr:row>104</xdr:row>
      <xdr:rowOff>0</xdr:rowOff>
    </xdr:to>
    <xdr:grpSp>
      <xdr:nvGrpSpPr>
        <xdr:cNvPr id="10" name="Group 9"/>
        <xdr:cNvGrpSpPr/>
      </xdr:nvGrpSpPr>
      <xdr:grpSpPr>
        <a:xfrm>
          <a:off x="16935450" y="19102387"/>
          <a:ext cx="4305300" cy="4243388"/>
          <a:chOff x="16935450" y="18340387"/>
          <a:chExt cx="4305300" cy="4243388"/>
        </a:xfrm>
        <a:noFill/>
      </xdr:grpSpPr>
      <xdr:graphicFrame macro="">
        <xdr:nvGraphicFramePr>
          <xdr:cNvPr id="7" name="Chart 6"/>
          <xdr:cNvGraphicFramePr/>
        </xdr:nvGraphicFramePr>
        <xdr:xfrm>
          <a:off x="16935450" y="18340387"/>
          <a:ext cx="3071812" cy="42433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8" name="TextBox 7"/>
          <xdr:cNvSpPr txBox="1"/>
        </xdr:nvSpPr>
        <xdr:spPr>
          <a:xfrm>
            <a:off x="19269075" y="18859499"/>
            <a:ext cx="1971675" cy="749821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400">
                <a:solidFill>
                  <a:schemeClr val="tx1">
                    <a:lumMod val="65000"/>
                    <a:lumOff val="35000"/>
                  </a:schemeClr>
                </a:solidFill>
              </a:rPr>
              <a:t>Women who received at least 2 doses during pregnancy</a:t>
            </a:r>
          </a:p>
        </xdr:txBody>
      </xdr:sp>
      <xdr:sp macro="" textlink="$L$90">
        <xdr:nvSpPr>
          <xdr:cNvPr id="9" name="TextBox 8"/>
          <xdr:cNvSpPr txBox="1"/>
        </xdr:nvSpPr>
        <xdr:spPr>
          <a:xfrm>
            <a:off x="19326225" y="19640549"/>
            <a:ext cx="1285875" cy="593304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fld id="{127AD7A0-2562-48F7-9B05-F9E2BEA17284}" type="TxLink">
              <a:rPr lang="en-US" sz="3200" b="1" i="0" u="none" strike="noStrike">
                <a:solidFill>
                  <a:schemeClr val="accent4">
                    <a:lumMod val="75000"/>
                  </a:schemeClr>
                </a:solidFill>
                <a:latin typeface="Calibri"/>
                <a:cs typeface="Calibri"/>
              </a:rPr>
              <a:pPr/>
              <a:t>43.7%</a:t>
            </a:fld>
            <a:endParaRPr lang="en-US" sz="4000" b="1">
              <a:solidFill>
                <a:schemeClr val="accent4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9</xdr:col>
      <xdr:colOff>1490662</xdr:colOff>
      <xdr:row>67</xdr:row>
      <xdr:rowOff>61912</xdr:rowOff>
    </xdr:from>
    <xdr:to>
      <xdr:col>12</xdr:col>
      <xdr:colOff>1081087</xdr:colOff>
      <xdr:row>81</xdr:row>
      <xdr:rowOff>138112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557211</xdr:colOff>
      <xdr:row>34</xdr:row>
      <xdr:rowOff>576260</xdr:rowOff>
    </xdr:from>
    <xdr:to>
      <xdr:col>15</xdr:col>
      <xdr:colOff>1409700</xdr:colOff>
      <xdr:row>55</xdr:row>
      <xdr:rowOff>152399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8</xdr:col>
      <xdr:colOff>590550</xdr:colOff>
      <xdr:row>37</xdr:row>
      <xdr:rowOff>0</xdr:rowOff>
    </xdr:from>
    <xdr:ext cx="2828925" cy="781240"/>
    <xdr:sp macro="" textlink="">
      <xdr:nvSpPr>
        <xdr:cNvPr id="13" name="TextBox 12"/>
        <xdr:cNvSpPr txBox="1"/>
      </xdr:nvSpPr>
      <xdr:spPr>
        <a:xfrm>
          <a:off x="12734925" y="8677275"/>
          <a:ext cx="2828925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rgbClr val="29ADA7"/>
              </a:solidFill>
            </a:rPr>
            <a:t>Paro</a:t>
          </a:r>
          <a:r>
            <a:rPr lang="en-US" sz="1100"/>
            <a:t> is</a:t>
          </a:r>
          <a:r>
            <a:rPr lang="en-US" sz="1100" baseline="0"/>
            <a:t> reported less number of ECCE age-group children than </a:t>
          </a:r>
          <a:r>
            <a:rPr lang="en-US" sz="1100"/>
            <a:t>Pemagatshel.</a:t>
          </a:r>
          <a:r>
            <a:rPr lang="en-US" sz="1100" baseline="0"/>
            <a:t> Still have </a:t>
          </a:r>
          <a:r>
            <a:rPr lang="en-US" sz="1100" b="1" baseline="0">
              <a:solidFill>
                <a:srgbClr val="29ADA7"/>
              </a:solidFill>
            </a:rPr>
            <a:t>maximum</a:t>
          </a:r>
          <a:r>
            <a:rPr lang="en-US" sz="1100" baseline="0"/>
            <a:t> number of children attending ECCE and </a:t>
          </a:r>
          <a:r>
            <a:rPr lang="en-US" sz="1100" b="1" baseline="0">
              <a:solidFill>
                <a:srgbClr val="F84E4E"/>
              </a:solidFill>
            </a:rPr>
            <a:t>Pemagatshel</a:t>
          </a:r>
          <a:r>
            <a:rPr lang="en-US" sz="1100" baseline="0"/>
            <a:t> is marked as the </a:t>
          </a:r>
          <a:r>
            <a:rPr lang="en-US" sz="1100" b="1" baseline="0">
              <a:solidFill>
                <a:srgbClr val="F84E4E"/>
              </a:solidFill>
            </a:rPr>
            <a:t>least</a:t>
          </a:r>
          <a:endParaRPr lang="en-US" sz="1100" b="1">
            <a:solidFill>
              <a:srgbClr val="F84E4E"/>
            </a:solidFill>
          </a:endParaRPr>
        </a:p>
      </xdr:txBody>
    </xdr:sp>
    <xdr:clientData/>
  </xdr:oneCellAnchor>
  <xdr:twoCellAnchor>
    <xdr:from>
      <xdr:col>7</xdr:col>
      <xdr:colOff>366711</xdr:colOff>
      <xdr:row>5</xdr:row>
      <xdr:rowOff>195261</xdr:rowOff>
    </xdr:from>
    <xdr:to>
      <xdr:col>13</xdr:col>
      <xdr:colOff>390524</xdr:colOff>
      <xdr:row>26</xdr:row>
      <xdr:rowOff>114300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457200</xdr:colOff>
      <xdr:row>91</xdr:row>
      <xdr:rowOff>109537</xdr:rowOff>
    </xdr:from>
    <xdr:to>
      <xdr:col>15</xdr:col>
      <xdr:colOff>962025</xdr:colOff>
      <xdr:row>92</xdr:row>
      <xdr:rowOff>176212</xdr:rowOff>
    </xdr:to>
    <xdr:sp macro="" textlink="">
      <xdr:nvSpPr>
        <xdr:cNvPr id="15" name="TextBox 1"/>
        <xdr:cNvSpPr txBox="1"/>
      </xdr:nvSpPr>
      <xdr:spPr>
        <a:xfrm>
          <a:off x="19345275" y="20978812"/>
          <a:ext cx="1724025" cy="2571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900">
              <a:solidFill>
                <a:schemeClr val="bg1">
                  <a:lumMod val="65000"/>
                </a:schemeClr>
              </a:solidFill>
            </a:rPr>
            <a:t>Source: Bhutan MIS, 2010</a:t>
          </a:r>
        </a:p>
      </xdr:txBody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0.00126</cdr:x>
      <cdr:y>0.94322</cdr:y>
    </cdr:from>
    <cdr:to>
      <cdr:x>0.17177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700" y="4271964"/>
          <a:ext cx="17240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bg1">
                  <a:lumMod val="65000"/>
                </a:schemeClr>
              </a:solidFill>
            </a:rPr>
            <a:t>Source: Bhutan MIS, 2010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0.76846</cdr:x>
      <cdr:y>0.28316</cdr:y>
    </cdr:from>
    <cdr:to>
      <cdr:x>0.99764</cdr:x>
      <cdr:y>0.49494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196014" y="1433513"/>
          <a:ext cx="1847850" cy="10721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Around </a:t>
          </a:r>
          <a:r>
            <a:rPr lang="en-US" sz="1100" b="1">
              <a:solidFill>
                <a:srgbClr val="FF0000"/>
              </a:solidFill>
            </a:rPr>
            <a:t>half</a:t>
          </a:r>
          <a:r>
            <a:rPr lang="en-US" sz="1100"/>
            <a:t> of</a:t>
          </a:r>
          <a:r>
            <a:rPr lang="en-US" sz="1100" baseline="0"/>
            <a:t> the Dzongkhags have reported </a:t>
          </a:r>
          <a:r>
            <a:rPr lang="en-US" sz="1100" b="1" baseline="0">
              <a:solidFill>
                <a:srgbClr val="FF0000"/>
              </a:solidFill>
            </a:rPr>
            <a:t>at least 10% </a:t>
          </a:r>
          <a:r>
            <a:rPr lang="en-US" sz="1100" baseline="0"/>
            <a:t>of children weighed </a:t>
          </a:r>
          <a:r>
            <a:rPr lang="en-US" sz="1100" b="1" baseline="0"/>
            <a:t>less than 2500 grams</a:t>
          </a:r>
          <a:endParaRPr lang="en-US" sz="1100" b="1"/>
        </a:p>
      </cdr:txBody>
    </cdr:sp>
  </cdr:relSizeAnchor>
  <cdr:relSizeAnchor xmlns:cdr="http://schemas.openxmlformats.org/drawingml/2006/chartDrawing">
    <cdr:from>
      <cdr:x>0</cdr:x>
      <cdr:y>0.9492</cdr:y>
    </cdr:from>
    <cdr:to>
      <cdr:x>0.21382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805364"/>
          <a:ext cx="17240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bg1">
                  <a:lumMod val="65000"/>
                </a:schemeClr>
              </a:solidFill>
            </a:rPr>
            <a:t>Source: Bhutan MIS, 2010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593912</xdr:colOff>
      <xdr:row>21</xdr:row>
      <xdr:rowOff>104774</xdr:rowOff>
    </xdr:from>
    <xdr:to>
      <xdr:col>21</xdr:col>
      <xdr:colOff>549089</xdr:colOff>
      <xdr:row>33</xdr:row>
      <xdr:rowOff>156881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180975</xdr:colOff>
      <xdr:row>8</xdr:row>
      <xdr:rowOff>104774</xdr:rowOff>
    </xdr:from>
    <xdr:to>
      <xdr:col>17</xdr:col>
      <xdr:colOff>342900</xdr:colOff>
      <xdr:row>18</xdr:row>
      <xdr:rowOff>133349</xdr:rowOff>
    </xdr:to>
    <xdr:grpSp>
      <xdr:nvGrpSpPr>
        <xdr:cNvPr id="3" name="Group 2"/>
        <xdr:cNvGrpSpPr/>
      </xdr:nvGrpSpPr>
      <xdr:grpSpPr>
        <a:xfrm>
          <a:off x="8764681" y="2088215"/>
          <a:ext cx="4397748" cy="1933575"/>
          <a:chOff x="4343400" y="1733549"/>
          <a:chExt cx="3743325" cy="1933575"/>
        </a:xfrm>
      </xdr:grpSpPr>
      <xdr:graphicFrame macro="">
        <xdr:nvGraphicFramePr>
          <xdr:cNvPr id="4" name="Chart 3"/>
          <xdr:cNvGraphicFramePr/>
        </xdr:nvGraphicFramePr>
        <xdr:xfrm>
          <a:off x="4343400" y="1733549"/>
          <a:ext cx="3743325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TextBox 4"/>
          <xdr:cNvSpPr txBox="1"/>
        </xdr:nvSpPr>
        <xdr:spPr>
          <a:xfrm>
            <a:off x="6795800" y="2057399"/>
            <a:ext cx="1238250" cy="112569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l"/>
            <a:r>
              <a:rPr lang="en-US" sz="11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In productive age group 15-64</a:t>
            </a:r>
          </a:p>
          <a:p>
            <a:pPr algn="l"/>
            <a:r>
              <a:rPr lang="en-US" sz="11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years, the proportion of the </a:t>
            </a:r>
            <a:r>
              <a:rPr lang="en-US" sz="1100" b="1" baseline="0">
                <a:solidFill>
                  <a:schemeClr val="accent6">
                    <a:lumMod val="50000"/>
                  </a:schemeClr>
                </a:solidFill>
              </a:rPr>
              <a:t>male employed </a:t>
            </a:r>
            <a:r>
              <a:rPr lang="en-US" sz="11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persons is </a:t>
            </a:r>
            <a:r>
              <a:rPr lang="en-US" sz="1100" b="1" baseline="0">
                <a:solidFill>
                  <a:schemeClr val="accent6">
                    <a:lumMod val="50000"/>
                  </a:schemeClr>
                </a:solidFill>
              </a:rPr>
              <a:t>slightly higher </a:t>
            </a:r>
            <a:r>
              <a:rPr lang="en-US" sz="11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than females</a:t>
            </a:r>
            <a:endParaRPr lang="en-US" sz="1100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</xdr:grpSp>
    <xdr:clientData/>
  </xdr:twoCellAnchor>
  <xdr:twoCellAnchor>
    <xdr:from>
      <xdr:col>17</xdr:col>
      <xdr:colOff>1304925</xdr:colOff>
      <xdr:row>8</xdr:row>
      <xdr:rowOff>95250</xdr:rowOff>
    </xdr:from>
    <xdr:to>
      <xdr:col>24</xdr:col>
      <xdr:colOff>581025</xdr:colOff>
      <xdr:row>18</xdr:row>
      <xdr:rowOff>123825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0.66966</cdr:x>
      <cdr:y>0.31876</cdr:y>
    </cdr:from>
    <cdr:to>
      <cdr:x>1</cdr:x>
      <cdr:y>0.9235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3286810" y="988190"/>
          <a:ext cx="1621367" cy="187475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</a:rPr>
            <a:t>population work as </a:t>
          </a:r>
          <a:r>
            <a:rPr lang="en-US" sz="1100" b="1" baseline="0">
              <a:solidFill>
                <a:schemeClr val="accent6"/>
              </a:solidFill>
            </a:rPr>
            <a:t>contributing family workers</a:t>
          </a:r>
          <a:r>
            <a:rPr lang="en-US" sz="1100" b="0" baseline="0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which means they are working without getting paid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0.66975</cdr:x>
      <cdr:y>0.12878</cdr:y>
    </cdr:from>
    <cdr:to>
      <cdr:x>0.89498</cdr:x>
      <cdr:y>0.46916</cdr:y>
    </cdr:to>
    <cdr:sp macro="" textlink="'Day 2 - Profile - Demo'!$C$32">
      <cdr:nvSpPr>
        <cdr:cNvPr id="3" name="TextBox 6"/>
        <cdr:cNvSpPr txBox="1"/>
      </cdr:nvSpPr>
      <cdr:spPr>
        <a:xfrm xmlns:a="http://schemas.openxmlformats.org/drawingml/2006/main">
          <a:off x="3287251" y="399232"/>
          <a:ext cx="1105455" cy="105521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/>
        <a:p xmlns:a="http://schemas.openxmlformats.org/drawingml/2006/main">
          <a:fld id="{B2BB4146-C33C-49DC-99D0-B6F28A17378B}" type="TxLink">
            <a:rPr lang="en-US" sz="3200" b="1" i="0" u="none" strike="noStrike">
              <a:solidFill>
                <a:schemeClr val="accent6"/>
              </a:solidFill>
              <a:latin typeface="Calibri"/>
              <a:cs typeface="Calibri"/>
            </a:rPr>
            <a:pPr/>
            <a:t>49%</a:t>
          </a:fld>
          <a:endParaRPr lang="en-US" sz="3200" b="1">
            <a:solidFill>
              <a:schemeClr val="accent6"/>
            </a:solidFill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0.03176</cdr:x>
      <cdr:y>0.28079</cdr:y>
    </cdr:from>
    <cdr:to>
      <cdr:x>0.24454</cdr:x>
      <cdr:y>0.58763</cdr:y>
    </cdr:to>
    <cdr:sp macro="" textlink="'Day 2 - Profile - Demo'!$X$5">
      <cdr:nvSpPr>
        <cdr:cNvPr id="3" name="TextBox 6"/>
        <cdr:cNvSpPr txBox="1"/>
      </cdr:nvSpPr>
      <cdr:spPr>
        <a:xfrm xmlns:a="http://schemas.openxmlformats.org/drawingml/2006/main">
          <a:off x="134316" y="542929"/>
          <a:ext cx="899862" cy="5933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31A8734-FE9B-4262-AB4D-F582CFD06520}" type="TxLink">
            <a:rPr lang="en-US" sz="3200" b="1" i="0" u="none" strike="noStrike">
              <a:solidFill>
                <a:schemeClr val="accent6">
                  <a:lumMod val="50000"/>
                </a:schemeClr>
              </a:solidFill>
              <a:latin typeface="Calibri"/>
              <a:cs typeface="Calibri"/>
            </a:rPr>
            <a:pPr/>
            <a:t>75%</a:t>
          </a:fld>
          <a:endParaRPr lang="en-US" sz="3200" b="1">
            <a:solidFill>
              <a:schemeClr val="accent6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0.03462</cdr:x>
      <cdr:y>0.12346</cdr:y>
    </cdr:from>
    <cdr:to>
      <cdr:x>0.37405</cdr:x>
      <cdr:y>0.95114</cdr:y>
    </cdr:to>
    <cdr:grpSp>
      <cdr:nvGrpSpPr>
        <cdr:cNvPr id="5" name="Group 4"/>
        <cdr:cNvGrpSpPr/>
      </cdr:nvGrpSpPr>
      <cdr:grpSpPr>
        <a:xfrm xmlns:a="http://schemas.openxmlformats.org/drawingml/2006/main">
          <a:off x="146411" y="238719"/>
          <a:ext cx="1435484" cy="1600382"/>
          <a:chOff x="129578" y="257174"/>
          <a:chExt cx="1270597" cy="1600388"/>
        </a:xfrm>
      </cdr:grpSpPr>
      <cdr:sp macro="" textlink="">
        <cdr:nvSpPr>
          <cdr:cNvPr id="2" name="TextBox 5"/>
          <cdr:cNvSpPr txBox="1"/>
        </cdr:nvSpPr>
        <cdr:spPr>
          <a:xfrm xmlns:a="http://schemas.openxmlformats.org/drawingml/2006/main">
            <a:off x="161925" y="1076324"/>
            <a:ext cx="1238250" cy="781238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11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population is engaged in </a:t>
            </a:r>
            <a:r>
              <a:rPr lang="en-US" sz="1100" b="1" baseline="0">
                <a:solidFill>
                  <a:schemeClr val="accent6">
                    <a:lumMod val="50000"/>
                  </a:schemeClr>
                </a:solidFill>
              </a:rPr>
              <a:t>Agricultural activities</a:t>
            </a:r>
            <a:endParaRPr lang="en-US" sz="1100" b="1">
              <a:solidFill>
                <a:schemeClr val="accent6">
                  <a:lumMod val="50000"/>
                </a:schemeClr>
              </a:solidFill>
            </a:endParaRPr>
          </a:p>
        </cdr:txBody>
      </cdr:sp>
      <cdr:sp macro="" textlink="">
        <cdr:nvSpPr>
          <cdr:cNvPr id="4" name="TextBox 5"/>
          <cdr:cNvSpPr txBox="1"/>
        </cdr:nvSpPr>
        <cdr:spPr>
          <a:xfrm xmlns:a="http://schemas.openxmlformats.org/drawingml/2006/main">
            <a:off x="129578" y="257174"/>
            <a:ext cx="1238250" cy="436785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11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Out of total employed</a:t>
            </a:r>
            <a:endParaRPr lang="en-US" sz="1100">
              <a:solidFill>
                <a:schemeClr val="tx1">
                  <a:lumMod val="50000"/>
                  <a:lumOff val="50000"/>
                </a:schemeClr>
              </a:solidFill>
            </a:endParaRPr>
          </a:p>
        </cdr:txBody>
      </cdr:sp>
    </cdr:grp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0.66858</cdr:x>
      <cdr:y>0.30883</cdr:y>
    </cdr:from>
    <cdr:to>
      <cdr:x>0.90558</cdr:x>
      <cdr:y>0.51171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4451366" y="1008984"/>
          <a:ext cx="1577959" cy="66281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aseline="0">
              <a:solidFill>
                <a:schemeClr val="tx2"/>
              </a:solidFill>
            </a:rPr>
            <a:t>Age group </a:t>
          </a:r>
          <a:r>
            <a:rPr lang="en-US" sz="1000" b="1" baseline="0">
              <a:solidFill>
                <a:srgbClr val="FF0000"/>
              </a:solidFill>
            </a:rPr>
            <a:t>15-19 years </a:t>
          </a:r>
          <a:r>
            <a:rPr lang="en-US" sz="1000" baseline="0">
              <a:solidFill>
                <a:schemeClr val="tx2"/>
              </a:solidFill>
            </a:rPr>
            <a:t>are the </a:t>
          </a:r>
          <a:r>
            <a:rPr lang="en-US" sz="1000" b="1" baseline="0">
              <a:solidFill>
                <a:srgbClr val="FF0000"/>
              </a:solidFill>
            </a:rPr>
            <a:t>higest</a:t>
          </a:r>
          <a:r>
            <a:rPr lang="en-US" sz="1000" baseline="0">
              <a:solidFill>
                <a:schemeClr val="tx2"/>
              </a:solidFill>
            </a:rPr>
            <a:t> economically inactive group.</a:t>
          </a:r>
        </a:p>
      </cdr:txBody>
    </cdr:sp>
  </cdr:relSizeAnchor>
  <cdr:relSizeAnchor xmlns:cdr="http://schemas.openxmlformats.org/drawingml/2006/chartDrawing">
    <cdr:from>
      <cdr:x>0.00763</cdr:x>
      <cdr:y>0.93893</cdr:y>
    </cdr:from>
    <cdr:to>
      <cdr:x>0.13803</cdr:x>
      <cdr:y>1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50800" y="3537442"/>
          <a:ext cx="868168" cy="19953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</a:rPr>
            <a:t>Source: Labour Force Survey-2019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4</xdr:row>
      <xdr:rowOff>149679</xdr:rowOff>
    </xdr:from>
    <xdr:to>
      <xdr:col>23</xdr:col>
      <xdr:colOff>371475</xdr:colOff>
      <xdr:row>22</xdr:row>
      <xdr:rowOff>20411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533399</xdr:colOff>
      <xdr:row>4</xdr:row>
      <xdr:rowOff>159204</xdr:rowOff>
    </xdr:from>
    <xdr:to>
      <xdr:col>34</xdr:col>
      <xdr:colOff>76200</xdr:colOff>
      <xdr:row>22</xdr:row>
      <xdr:rowOff>10886</xdr:rowOff>
    </xdr:to>
    <xdr:grpSp>
      <xdr:nvGrpSpPr>
        <xdr:cNvPr id="18" name="Group 17"/>
        <xdr:cNvGrpSpPr/>
      </xdr:nvGrpSpPr>
      <xdr:grpSpPr>
        <a:xfrm>
          <a:off x="15565581" y="1094386"/>
          <a:ext cx="6348846" cy="3003591"/>
          <a:chOff x="10896599" y="7667625"/>
          <a:chExt cx="6477000" cy="2781300"/>
        </a:xfrm>
      </xdr:grpSpPr>
      <xdr:graphicFrame macro="">
        <xdr:nvGraphicFramePr>
          <xdr:cNvPr id="6" name="Chart 5"/>
          <xdr:cNvGraphicFramePr>
            <a:graphicFrameLocks/>
          </xdr:cNvGraphicFramePr>
        </xdr:nvGraphicFramePr>
        <xdr:xfrm>
          <a:off x="10896599" y="7667625"/>
          <a:ext cx="6477000" cy="27813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7" name="TextBox 6"/>
          <xdr:cNvSpPr txBox="1"/>
        </xdr:nvSpPr>
        <xdr:spPr>
          <a:xfrm>
            <a:off x="14905803" y="8819390"/>
            <a:ext cx="1981199" cy="1458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1">
                <a:solidFill>
                  <a:srgbClr val="0070C0"/>
                </a:solidFill>
              </a:rPr>
              <a:t>Personal interest </a:t>
            </a:r>
            <a:r>
              <a:rPr lang="en-US" sz="1100">
                <a:solidFill>
                  <a:schemeClr val="tx1">
                    <a:lumMod val="50000"/>
                    <a:lumOff val="50000"/>
                  </a:schemeClr>
                </a:solidFill>
              </a:rPr>
              <a:t>is the </a:t>
            </a:r>
            <a:r>
              <a:rPr lang="en-US" sz="1100" b="1">
                <a:solidFill>
                  <a:srgbClr val="0070C0"/>
                </a:solidFill>
              </a:rPr>
              <a:t>main</a:t>
            </a:r>
            <a:r>
              <a:rPr lang="en-US" sz="1100">
                <a:solidFill>
                  <a:schemeClr val="tx1">
                    <a:lumMod val="50000"/>
                    <a:lumOff val="50000"/>
                  </a:schemeClr>
                </a:solidFill>
              </a:rPr>
              <a:t> reason but </a:t>
            </a:r>
            <a:r>
              <a:rPr lang="en-US" sz="1100" b="1">
                <a:solidFill>
                  <a:srgbClr val="F84E4E"/>
                </a:solidFill>
              </a:rPr>
              <a:t>supporting the</a:t>
            </a:r>
            <a:r>
              <a:rPr lang="en-US" sz="1100" b="1" baseline="0">
                <a:solidFill>
                  <a:srgbClr val="F84E4E"/>
                </a:solidFill>
              </a:rPr>
              <a:t> children and family/parents</a:t>
            </a:r>
            <a:r>
              <a:rPr lang="en-US" sz="1100" b="1" baseline="0">
                <a:solidFill>
                  <a:srgbClr val="33CCCC"/>
                </a:solidFill>
              </a:rPr>
              <a:t> </a:t>
            </a:r>
            <a:r>
              <a:rPr lang="en-US" sz="11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also a </a:t>
            </a:r>
            <a:r>
              <a:rPr lang="en-US" sz="1100" b="1" baseline="0">
                <a:solidFill>
                  <a:srgbClr val="F84E4E"/>
                </a:solidFill>
              </a:rPr>
              <a:t>vital</a:t>
            </a:r>
            <a:r>
              <a:rPr lang="en-US" sz="1100" baseline="0">
                <a:solidFill>
                  <a:srgbClr val="F84E4E"/>
                </a:solidFill>
              </a:rPr>
              <a:t> </a:t>
            </a:r>
            <a:r>
              <a:rPr lang="en-US" sz="1100" b="1" baseline="0">
                <a:solidFill>
                  <a:srgbClr val="F84E4E"/>
                </a:solidFill>
              </a:rPr>
              <a:t>reason</a:t>
            </a:r>
            <a:r>
              <a:rPr lang="en-US" sz="1100" baseline="0">
                <a:solidFill>
                  <a:srgbClr val="F84E4E"/>
                </a:solidFill>
              </a:rPr>
              <a:t> </a:t>
            </a:r>
            <a:r>
              <a:rPr lang="en-US" sz="11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for women to be self-dependent</a:t>
            </a:r>
            <a:r>
              <a:rPr lang="en-US" sz="1100">
                <a:solidFill>
                  <a:schemeClr val="tx1">
                    <a:lumMod val="50000"/>
                    <a:lumOff val="50000"/>
                  </a:schemeClr>
                </a:solidFill>
              </a:rPr>
              <a:t> among others</a:t>
            </a:r>
          </a:p>
        </xdr:txBody>
      </xdr:sp>
    </xdr:grpSp>
    <xdr:clientData/>
  </xdr:twoCellAnchor>
  <xdr:twoCellAnchor editAs="oneCell">
    <xdr:from>
      <xdr:col>13</xdr:col>
      <xdr:colOff>452129</xdr:colOff>
      <xdr:row>36</xdr:row>
      <xdr:rowOff>116279</xdr:rowOff>
    </xdr:from>
    <xdr:to>
      <xdr:col>15</xdr:col>
      <xdr:colOff>182708</xdr:colOff>
      <xdr:row>42</xdr:row>
      <xdr:rowOff>66922</xdr:rowOff>
    </xdr:to>
    <xdr:pic>
      <xdr:nvPicPr>
        <xdr:cNvPr id="10" name="Picture 9" descr="Traffic Light Smiley Faces Illustration - Twink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5" t="15724" r="65355" b="16353"/>
        <a:stretch/>
      </xdr:blipFill>
      <xdr:spPr bwMode="auto">
        <a:xfrm>
          <a:off x="9249765" y="6645234"/>
          <a:ext cx="942852" cy="989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433821</xdr:colOff>
      <xdr:row>25</xdr:row>
      <xdr:rowOff>90055</xdr:rowOff>
    </xdr:from>
    <xdr:to>
      <xdr:col>15</xdr:col>
      <xdr:colOff>214746</xdr:colOff>
      <xdr:row>31</xdr:row>
      <xdr:rowOff>21647</xdr:rowOff>
    </xdr:to>
    <xdr:pic>
      <xdr:nvPicPr>
        <xdr:cNvPr id="11" name="Picture 10" descr="Traffic Light Smiley Faces Illustration - Twink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20" t="15722" r="32622" b="17610"/>
        <a:stretch/>
      </xdr:blipFill>
      <xdr:spPr bwMode="auto">
        <a:xfrm>
          <a:off x="9231457" y="4696691"/>
          <a:ext cx="993198" cy="970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499010</xdr:colOff>
      <xdr:row>31</xdr:row>
      <xdr:rowOff>55789</xdr:rowOff>
    </xdr:from>
    <xdr:to>
      <xdr:col>15</xdr:col>
      <xdr:colOff>230949</xdr:colOff>
      <xdr:row>36</xdr:row>
      <xdr:rowOff>146955</xdr:rowOff>
    </xdr:to>
    <xdr:pic>
      <xdr:nvPicPr>
        <xdr:cNvPr id="12" name="Picture 11" descr="Traffic Light Smiley Faces Illustration - Twink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8" t="17610" r="150" b="15722"/>
        <a:stretch/>
      </xdr:blipFill>
      <xdr:spPr bwMode="auto">
        <a:xfrm>
          <a:off x="9296646" y="5701516"/>
          <a:ext cx="944212" cy="974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180976</xdr:colOff>
      <xdr:row>66</xdr:row>
      <xdr:rowOff>66676</xdr:rowOff>
    </xdr:from>
    <xdr:to>
      <xdr:col>8</xdr:col>
      <xdr:colOff>66676</xdr:colOff>
      <xdr:row>73</xdr:row>
      <xdr:rowOff>39833</xdr:rowOff>
    </xdr:to>
    <xdr:pic>
      <xdr:nvPicPr>
        <xdr:cNvPr id="14" name="Picture 13" descr="Bhutanese, btn, currency, ngultrum ic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6" y="24136351"/>
          <a:ext cx="11049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124691</xdr:colOff>
      <xdr:row>67</xdr:row>
      <xdr:rowOff>51955</xdr:rowOff>
    </xdr:from>
    <xdr:to>
      <xdr:col>10</xdr:col>
      <xdr:colOff>77067</xdr:colOff>
      <xdr:row>74</xdr:row>
      <xdr:rowOff>25111</xdr:rowOff>
    </xdr:to>
    <xdr:pic>
      <xdr:nvPicPr>
        <xdr:cNvPr id="16" name="Picture 15" descr="Bhutanese, btn, currency, ngultrum ico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1646" y="11984182"/>
          <a:ext cx="1164648" cy="12027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30</xdr:col>
      <xdr:colOff>209550</xdr:colOff>
      <xdr:row>10</xdr:row>
      <xdr:rowOff>73479</xdr:rowOff>
    </xdr:from>
    <xdr:ext cx="839140" cy="374141"/>
    <xdr:sp macro="" textlink="$M$22">
      <xdr:nvSpPr>
        <xdr:cNvPr id="19" name="TextBox 18"/>
        <xdr:cNvSpPr txBox="1"/>
      </xdr:nvSpPr>
      <xdr:spPr>
        <a:xfrm>
          <a:off x="19790229" y="2087336"/>
          <a:ext cx="83914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A2066E6D-EDAB-49D0-AF84-C6760AD0C2D8}" type="TxLink">
            <a:rPr lang="en-US" sz="1800" b="1" i="0" u="none" strike="noStrike">
              <a:solidFill>
                <a:srgbClr val="0070C0"/>
              </a:solidFill>
              <a:latin typeface="Arial"/>
              <a:cs typeface="Arial"/>
            </a:rPr>
            <a:pPr/>
            <a:t>21.2%</a:t>
          </a:fld>
          <a:endParaRPr lang="en-US" sz="1800" b="1">
            <a:solidFill>
              <a:srgbClr val="0070C0"/>
            </a:solidFill>
          </a:endParaRPr>
        </a:p>
      </xdr:txBody>
    </xdr:sp>
    <xdr:clientData/>
  </xdr:oneCellAnchor>
  <xdr:twoCellAnchor>
    <xdr:from>
      <xdr:col>16</xdr:col>
      <xdr:colOff>104775</xdr:colOff>
      <xdr:row>22</xdr:row>
      <xdr:rowOff>159204</xdr:rowOff>
    </xdr:from>
    <xdr:to>
      <xdr:col>22</xdr:col>
      <xdr:colOff>276225</xdr:colOff>
      <xdr:row>38</xdr:row>
      <xdr:rowOff>10886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95248</xdr:colOff>
      <xdr:row>38</xdr:row>
      <xdr:rowOff>111579</xdr:rowOff>
    </xdr:from>
    <xdr:to>
      <xdr:col>24</xdr:col>
      <xdr:colOff>176891</xdr:colOff>
      <xdr:row>54</xdr:row>
      <xdr:rowOff>103910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409576</xdr:colOff>
      <xdr:row>22</xdr:row>
      <xdr:rowOff>159204</xdr:rowOff>
    </xdr:from>
    <xdr:to>
      <xdr:col>34</xdr:col>
      <xdr:colOff>81643</xdr:colOff>
      <xdr:row>38</xdr:row>
      <xdr:rowOff>10886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3" name="Chart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7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24</xdr:col>
      <xdr:colOff>353785</xdr:colOff>
      <xdr:row>38</xdr:row>
      <xdr:rowOff>122463</xdr:rowOff>
    </xdr:from>
    <xdr:to>
      <xdr:col>34</xdr:col>
      <xdr:colOff>95249</xdr:colOff>
      <xdr:row>54</xdr:row>
      <xdr:rowOff>108856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0.56782</cdr:x>
      <cdr:y>0.40549</cdr:y>
    </cdr:from>
    <cdr:to>
      <cdr:x>0.96184</cdr:x>
      <cdr:y>0.52744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033" y="1266832"/>
          <a:ext cx="1782694" cy="3809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050" b="1">
              <a:solidFill>
                <a:srgbClr val="0070C0"/>
              </a:solidFill>
            </a:rPr>
            <a:t>Majority</a:t>
          </a:r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</a:rPr>
            <a:t> of businesswomen were </a:t>
          </a:r>
          <a:r>
            <a:rPr lang="en-US" sz="1050" b="1">
              <a:solidFill>
                <a:srgbClr val="0070C0"/>
              </a:solidFill>
            </a:rPr>
            <a:t>married</a:t>
          </a:r>
        </a:p>
      </cdr:txBody>
    </cdr:sp>
  </cdr:relSizeAnchor>
  <cdr:relSizeAnchor xmlns:cdr="http://schemas.openxmlformats.org/drawingml/2006/chartDrawing">
    <cdr:from>
      <cdr:x>0.57019</cdr:x>
      <cdr:y>0.53761</cdr:y>
    </cdr:from>
    <cdr:to>
      <cdr:x>0.96421</cdr:x>
      <cdr:y>0.96647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579756" y="1679601"/>
          <a:ext cx="1782694" cy="1339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</a:rPr>
            <a:t>Undertaking business at micro and small scale is one of the </a:t>
          </a:r>
          <a:r>
            <a:rPr lang="en-US" sz="1050" b="1">
              <a:solidFill>
                <a:srgbClr val="00B0F0"/>
              </a:solidFill>
            </a:rPr>
            <a:t>important sources </a:t>
          </a:r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</a:rPr>
            <a:t>of </a:t>
          </a:r>
          <a:r>
            <a:rPr lang="en-US" sz="1050" b="1">
              <a:solidFill>
                <a:srgbClr val="00B0F0"/>
              </a:solidFill>
            </a:rPr>
            <a:t>employment</a:t>
          </a:r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</a:rPr>
            <a:t> and </a:t>
          </a:r>
          <a:r>
            <a:rPr lang="en-US" sz="1050" b="1">
              <a:solidFill>
                <a:srgbClr val="00B0F0"/>
              </a:solidFill>
            </a:rPr>
            <a:t>means to earn extra income</a:t>
          </a:r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</a:rPr>
            <a:t> for </a:t>
          </a:r>
          <a:r>
            <a:rPr lang="en-US" sz="1050" b="1">
              <a:solidFill>
                <a:srgbClr val="00B0F0"/>
              </a:solidFill>
            </a:rPr>
            <a:t>single mothers</a:t>
          </a:r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</a:rPr>
            <a:t>, especially for those who are </a:t>
          </a:r>
          <a:r>
            <a:rPr lang="en-US" sz="1050" b="1">
              <a:solidFill>
                <a:srgbClr val="00B0F0"/>
              </a:solidFill>
            </a:rPr>
            <a:t>divorced</a:t>
          </a:r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</a:rPr>
            <a:t> and have </a:t>
          </a:r>
          <a:r>
            <a:rPr lang="en-US" sz="1050" b="1">
              <a:solidFill>
                <a:srgbClr val="00B0F0"/>
              </a:solidFill>
            </a:rPr>
            <a:t>many children</a:t>
          </a:r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0.92536</cdr:y>
    </cdr:from>
    <cdr:to>
      <cdr:x>0.31937</cdr:x>
      <cdr:y>1</cdr:y>
    </cdr:to>
    <cdr:sp macro="" textlink="">
      <cdr:nvSpPr>
        <cdr:cNvPr id="4" name="TextBox 16"/>
        <cdr:cNvSpPr txBox="1"/>
      </cdr:nvSpPr>
      <cdr:spPr>
        <a:xfrm xmlns:a="http://schemas.openxmlformats.org/drawingml/2006/main">
          <a:off x="0" y="2890995"/>
          <a:ext cx="2287614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</a:rPr>
            <a:t>Source: National Statistics Bureau, May 2018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0.63165</cdr:x>
      <cdr:y>0.91615</cdr:y>
    </cdr:from>
    <cdr:to>
      <cdr:x>1</cdr:x>
      <cdr:y>0.99125</cdr:y>
    </cdr:to>
    <cdr:sp macro="" textlink="">
      <cdr:nvSpPr>
        <cdr:cNvPr id="2" name="TextBox 16"/>
        <cdr:cNvSpPr txBox="1"/>
      </cdr:nvSpPr>
      <cdr:spPr>
        <a:xfrm xmlns:a="http://schemas.openxmlformats.org/drawingml/2006/main">
          <a:off x="4181476" y="2844783"/>
          <a:ext cx="2438399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</a:rPr>
            <a:t>Source: National Statistics Bureau, May 2018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0.9144</cdr:y>
    </cdr:from>
    <cdr:to>
      <cdr:x>0.33091</cdr:x>
      <cdr:y>1</cdr:y>
    </cdr:to>
    <cdr:sp macro="" textlink="">
      <cdr:nvSpPr>
        <cdr:cNvPr id="2" name="TextBox 16"/>
        <cdr:cNvSpPr txBox="1"/>
      </cdr:nvSpPr>
      <cdr:spPr>
        <a:xfrm xmlns:a="http://schemas.openxmlformats.org/drawingml/2006/main">
          <a:off x="0" y="2508381"/>
          <a:ext cx="2177986" cy="2348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</a:rPr>
            <a:t>Source: National Statistics Bureau, May 2018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0.41667</cdr:x>
      <cdr:y>0.50347</cdr:y>
    </cdr:from>
    <cdr:to>
      <cdr:x>0.58125</cdr:x>
      <cdr:y>0.65278</cdr:y>
    </cdr:to>
    <cdr:sp macro="" textlink="'Day 2 - Profile - Hands-on'!$L$60">
      <cdr:nvSpPr>
        <cdr:cNvPr id="2" name="TextBox 1"/>
        <cdr:cNvSpPr txBox="1"/>
      </cdr:nvSpPr>
      <cdr:spPr>
        <a:xfrm xmlns:a="http://schemas.openxmlformats.org/drawingml/2006/main">
          <a:off x="1904999" y="1381125"/>
          <a:ext cx="7524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fld id="{2E6682E7-B5A1-439B-AA1E-7B8A9259504F}" type="TxLink">
            <a:rPr lang="en-US" sz="1800" b="1" i="0" u="none" strike="noStrike">
              <a:solidFill>
                <a:srgbClr val="EB5B5E"/>
              </a:solidFill>
              <a:latin typeface="Arial"/>
              <a:cs typeface="Arial"/>
            </a:rPr>
            <a:pPr/>
            <a:t>87.3%</a:t>
          </a:fld>
          <a:endParaRPr lang="en-US" sz="1800" b="1">
            <a:solidFill>
              <a:srgbClr val="EB5B5E"/>
            </a:solidFill>
          </a:endParaRPr>
        </a:p>
      </cdr:txBody>
    </cdr:sp>
  </cdr:relSizeAnchor>
  <cdr:relSizeAnchor xmlns:cdr="http://schemas.openxmlformats.org/drawingml/2006/chartDrawing">
    <cdr:from>
      <cdr:x>0</cdr:x>
      <cdr:y>0.91499</cdr:y>
    </cdr:from>
    <cdr:to>
      <cdr:x>0.50035</cdr:x>
      <cdr:y>1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0" y="2509995"/>
          <a:ext cx="2287614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</a:rPr>
            <a:t>Source: National Statistics Bureau, May 2018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0.51443</cdr:x>
      <cdr:y>0.1875</cdr:y>
    </cdr:from>
    <cdr:to>
      <cdr:x>0.92149</cdr:x>
      <cdr:y>0.90972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16338" y="514350"/>
          <a:ext cx="2465973" cy="1981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800" b="1">
              <a:solidFill>
                <a:schemeClr val="accent6">
                  <a:lumMod val="75000"/>
                </a:schemeClr>
              </a:solidFill>
            </a:rPr>
            <a:t>1/3rd </a:t>
          </a:r>
        </a:p>
        <a:p xmlns:a="http://schemas.openxmlformats.org/drawingml/2006/main">
          <a:r>
            <a:rPr lang="en-US" sz="1100"/>
            <a:t>Businesswomen’s suggested</a:t>
          </a:r>
          <a:r>
            <a:rPr lang="en-US" sz="1100" baseline="0"/>
            <a:t> </a:t>
          </a:r>
        </a:p>
        <a:p xmlns:a="http://schemas.openxmlformats.org/drawingml/2006/main">
          <a:r>
            <a:rPr lang="en-US" sz="1600" b="1" baseline="0">
              <a:solidFill>
                <a:schemeClr val="accent6">
                  <a:lumMod val="75000"/>
                </a:schemeClr>
              </a:solidFill>
            </a:rPr>
            <a:t>Easy access to loan</a:t>
          </a:r>
          <a:r>
            <a:rPr lang="en-US" sz="1600" baseline="0"/>
            <a:t> </a:t>
          </a:r>
        </a:p>
        <a:p xmlns:a="http://schemas.openxmlformats.org/drawingml/2006/main">
          <a:r>
            <a:rPr lang="en-US" sz="1100" baseline="0"/>
            <a:t>as the key</a:t>
          </a:r>
          <a:r>
            <a:rPr lang="en-US" sz="1100"/>
            <a:t> to promote business among women</a:t>
          </a:r>
        </a:p>
      </cdr:txBody>
    </cdr:sp>
  </cdr:relSizeAnchor>
  <cdr:relSizeAnchor xmlns:cdr="http://schemas.openxmlformats.org/drawingml/2006/chartDrawing">
    <cdr:from>
      <cdr:x>0.54197</cdr:x>
      <cdr:y>0.91382</cdr:y>
    </cdr:from>
    <cdr:to>
      <cdr:x>0.95721</cdr:x>
      <cdr:y>1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3220027" y="2535511"/>
          <a:ext cx="2467093" cy="2391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</a:rPr>
            <a:t>Source: National Statistics Bureau, May 2018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8</xdr:row>
      <xdr:rowOff>104774</xdr:rowOff>
    </xdr:from>
    <xdr:to>
      <xdr:col>17</xdr:col>
      <xdr:colOff>342900</xdr:colOff>
      <xdr:row>18</xdr:row>
      <xdr:rowOff>133349</xdr:rowOff>
    </xdr:to>
    <xdr:grpSp>
      <xdr:nvGrpSpPr>
        <xdr:cNvPr id="3" name="Group 2"/>
        <xdr:cNvGrpSpPr/>
      </xdr:nvGrpSpPr>
      <xdr:grpSpPr>
        <a:xfrm>
          <a:off x="8777288" y="2093118"/>
          <a:ext cx="4412456" cy="1933575"/>
          <a:chOff x="4343400" y="1733549"/>
          <a:chExt cx="3743325" cy="1933575"/>
        </a:xfrm>
      </xdr:grpSpPr>
      <xdr:graphicFrame macro="">
        <xdr:nvGraphicFramePr>
          <xdr:cNvPr id="4" name="Chart 3"/>
          <xdr:cNvGraphicFramePr/>
        </xdr:nvGraphicFramePr>
        <xdr:xfrm>
          <a:off x="4343400" y="1733549"/>
          <a:ext cx="3743325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Box 4"/>
          <xdr:cNvSpPr txBox="1"/>
        </xdr:nvSpPr>
        <xdr:spPr>
          <a:xfrm>
            <a:off x="6833954" y="2505633"/>
            <a:ext cx="970436" cy="46801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l"/>
            <a:r>
              <a:rPr lang="en-US" sz="2400" b="1" baseline="0">
                <a:solidFill>
                  <a:schemeClr val="accent4">
                    <a:lumMod val="75000"/>
                  </a:schemeClr>
                </a:solidFill>
              </a:rPr>
              <a:t>2/3rd</a:t>
            </a:r>
            <a:endParaRPr lang="en-US" sz="2400" b="1">
              <a:solidFill>
                <a:schemeClr val="accent4">
                  <a:lumMod val="75000"/>
                </a:schemeClr>
              </a:solidFill>
            </a:endParaRP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6814877" y="2920251"/>
            <a:ext cx="1046744" cy="60901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l"/>
            <a:r>
              <a:rPr lang="en-US" sz="11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of children </a:t>
            </a:r>
            <a:r>
              <a:rPr lang="en-US" sz="1100" baseline="0">
                <a:solidFill>
                  <a:schemeClr val="accent4">
                    <a:lumMod val="75000"/>
                  </a:schemeClr>
                </a:solidFill>
              </a:rPr>
              <a:t>died</a:t>
            </a:r>
            <a:r>
              <a:rPr lang="en-US" sz="11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even before their </a:t>
            </a:r>
            <a:r>
              <a:rPr lang="en-US" sz="1100" baseline="0">
                <a:solidFill>
                  <a:schemeClr val="accent4">
                    <a:lumMod val="75000"/>
                  </a:schemeClr>
                </a:solidFill>
              </a:rPr>
              <a:t>1st birthday </a:t>
            </a:r>
            <a:endParaRPr lang="en-US" sz="1100">
              <a:solidFill>
                <a:schemeClr val="accent4">
                  <a:lumMod val="75000"/>
                </a:schemeClr>
              </a:solidFill>
            </a:endParaRP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6814876" y="1922928"/>
            <a:ext cx="1123051" cy="60901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l"/>
            <a:r>
              <a:rPr lang="en-US" sz="11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Out of total child mortality among under-five children</a:t>
            </a:r>
            <a:endParaRPr lang="en-US" sz="1100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</xdr:grpSp>
    <xdr:clientData/>
  </xdr:twoCellAnchor>
  <xdr:twoCellAnchor>
    <xdr:from>
      <xdr:col>17</xdr:col>
      <xdr:colOff>1304925</xdr:colOff>
      <xdr:row>8</xdr:row>
      <xdr:rowOff>95250</xdr:rowOff>
    </xdr:from>
    <xdr:to>
      <xdr:col>24</xdr:col>
      <xdr:colOff>581025</xdr:colOff>
      <xdr:row>18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110377</xdr:colOff>
      <xdr:row>3</xdr:row>
      <xdr:rowOff>67235</xdr:rowOff>
    </xdr:from>
    <xdr:to>
      <xdr:col>6</xdr:col>
      <xdr:colOff>409242</xdr:colOff>
      <xdr:row>7</xdr:row>
      <xdr:rowOff>120635</xdr:rowOff>
    </xdr:to>
    <xdr:pic>
      <xdr:nvPicPr>
        <xdr:cNvPr id="7" name="Picture 6" descr="Infant Icon 428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00" t="1" r="3500" b="-1001"/>
        <a:stretch/>
      </xdr:blipFill>
      <xdr:spPr bwMode="auto">
        <a:xfrm>
          <a:off x="5063377" y="907676"/>
          <a:ext cx="903983" cy="961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212912</xdr:colOff>
      <xdr:row>3</xdr:row>
      <xdr:rowOff>47065</xdr:rowOff>
    </xdr:from>
    <xdr:to>
      <xdr:col>8</xdr:col>
      <xdr:colOff>459441</xdr:colOff>
      <xdr:row>7</xdr:row>
      <xdr:rowOff>90949</xdr:rowOff>
    </xdr:to>
    <xdr:pic>
      <xdr:nvPicPr>
        <xdr:cNvPr id="8" name="Picture 7" descr="Child Icon 147699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9" r="4000"/>
        <a:stretch/>
      </xdr:blipFill>
      <xdr:spPr bwMode="auto">
        <a:xfrm>
          <a:off x="6376147" y="887506"/>
          <a:ext cx="851647" cy="9515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110377</xdr:colOff>
      <xdr:row>8</xdr:row>
      <xdr:rowOff>145676</xdr:rowOff>
    </xdr:from>
    <xdr:to>
      <xdr:col>6</xdr:col>
      <xdr:colOff>409242</xdr:colOff>
      <xdr:row>13</xdr:row>
      <xdr:rowOff>154253</xdr:rowOff>
    </xdr:to>
    <xdr:pic>
      <xdr:nvPicPr>
        <xdr:cNvPr id="9" name="Picture 8" descr="Infant Icon 428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00" t="1" r="3500" b="-1001"/>
        <a:stretch/>
      </xdr:blipFill>
      <xdr:spPr bwMode="auto">
        <a:xfrm>
          <a:off x="5063377" y="2129117"/>
          <a:ext cx="903983" cy="961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212912</xdr:colOff>
      <xdr:row>8</xdr:row>
      <xdr:rowOff>125506</xdr:rowOff>
    </xdr:from>
    <xdr:to>
      <xdr:col>8</xdr:col>
      <xdr:colOff>459441</xdr:colOff>
      <xdr:row>13</xdr:row>
      <xdr:rowOff>124567</xdr:rowOff>
    </xdr:to>
    <xdr:pic>
      <xdr:nvPicPr>
        <xdr:cNvPr id="10" name="Picture 9" descr="Child Icon 147699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9" r="4000"/>
        <a:stretch/>
      </xdr:blipFill>
      <xdr:spPr bwMode="auto">
        <a:xfrm>
          <a:off x="6376147" y="2108947"/>
          <a:ext cx="851647" cy="9515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414618</xdr:colOff>
      <xdr:row>21</xdr:row>
      <xdr:rowOff>105006</xdr:rowOff>
    </xdr:from>
    <xdr:to>
      <xdr:col>8</xdr:col>
      <xdr:colOff>549089</xdr:colOff>
      <xdr:row>29</xdr:row>
      <xdr:rowOff>35300</xdr:rowOff>
    </xdr:to>
    <xdr:pic>
      <xdr:nvPicPr>
        <xdr:cNvPr id="13" name="Picture 12" descr="Breastfeeding symbol :: Educated Mama Decals Online Shop | Breastfeeding,  Breastfeeding infographic, Symbols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7618" y="4699418"/>
          <a:ext cx="1949824" cy="2597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156881</xdr:colOff>
      <xdr:row>21</xdr:row>
      <xdr:rowOff>230841</xdr:rowOff>
    </xdr:from>
    <xdr:to>
      <xdr:col>24</xdr:col>
      <xdr:colOff>414618</xdr:colOff>
      <xdr:row>32</xdr:row>
      <xdr:rowOff>56029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3</xdr:col>
      <xdr:colOff>683559</xdr:colOff>
      <xdr:row>21</xdr:row>
      <xdr:rowOff>105006</xdr:rowOff>
    </xdr:from>
    <xdr:to>
      <xdr:col>6</xdr:col>
      <xdr:colOff>11206</xdr:colOff>
      <xdr:row>29</xdr:row>
      <xdr:rowOff>35300</xdr:rowOff>
    </xdr:to>
    <xdr:pic>
      <xdr:nvPicPr>
        <xdr:cNvPr id="15" name="Picture 14" descr="Breastfeeding symbol :: Educated Mama Decals Online Shop | Breastfeeding,  Breastfeeding infographic, Symbols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4699418"/>
          <a:ext cx="1949824" cy="2597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0.03176</cdr:x>
      <cdr:y>0.1475</cdr:y>
    </cdr:from>
    <cdr:to>
      <cdr:x>0.31963</cdr:x>
      <cdr:y>0.45434</cdr:y>
    </cdr:to>
    <cdr:sp macro="" textlink="'Profile - Workbook'!$X$5">
      <cdr:nvSpPr>
        <cdr:cNvPr id="3" name="TextBox 6"/>
        <cdr:cNvSpPr txBox="1"/>
      </cdr:nvSpPr>
      <cdr:spPr>
        <a:xfrm xmlns:a="http://schemas.openxmlformats.org/drawingml/2006/main">
          <a:off x="134316" y="285194"/>
          <a:ext cx="1217449" cy="5933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31A8734-FE9B-4262-AB4D-F582CFD06520}" type="TxLink">
            <a:rPr lang="en-US" sz="3200" b="1" i="0" u="none" strike="noStrike">
              <a:solidFill>
                <a:schemeClr val="accent4">
                  <a:lumMod val="75000"/>
                </a:schemeClr>
              </a:solidFill>
              <a:latin typeface="Calibri"/>
              <a:cs typeface="Calibri"/>
            </a:rPr>
            <a:pPr/>
            <a:t>42.8%</a:t>
          </a:fld>
          <a:endParaRPr lang="en-US" sz="3200" b="1">
            <a:solidFill>
              <a:schemeClr val="accent4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0.03796</cdr:x>
      <cdr:y>0.4196</cdr:y>
    </cdr:from>
    <cdr:to>
      <cdr:x>0.36875</cdr:x>
      <cdr:y>0.73457</cdr:y>
    </cdr:to>
    <cdr:grpSp>
      <cdr:nvGrpSpPr>
        <cdr:cNvPr id="5" name="Group 4"/>
        <cdr:cNvGrpSpPr/>
      </cdr:nvGrpSpPr>
      <cdr:grpSpPr>
        <a:xfrm xmlns:a="http://schemas.openxmlformats.org/drawingml/2006/main">
          <a:off x="160989" y="811328"/>
          <a:ext cx="1402882" cy="609018"/>
          <a:chOff x="161925" y="1076324"/>
          <a:chExt cx="1238250" cy="609016"/>
        </a:xfrm>
      </cdr:grpSpPr>
      <cdr:sp macro="" textlink="">
        <cdr:nvSpPr>
          <cdr:cNvPr id="2" name="TextBox 5"/>
          <cdr:cNvSpPr txBox="1"/>
        </cdr:nvSpPr>
        <cdr:spPr>
          <a:xfrm xmlns:a="http://schemas.openxmlformats.org/drawingml/2006/main">
            <a:off x="161925" y="1076324"/>
            <a:ext cx="1238250" cy="609016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11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Children reported as </a:t>
            </a:r>
            <a:r>
              <a:rPr lang="en-US" sz="1100" b="1" baseline="0">
                <a:solidFill>
                  <a:schemeClr val="accent4">
                    <a:lumMod val="75000"/>
                  </a:schemeClr>
                </a:solidFill>
              </a:rPr>
              <a:t>stunted</a:t>
            </a:r>
            <a:r>
              <a:rPr lang="en-US" sz="11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as per nutrition reports</a:t>
            </a:r>
            <a:endParaRPr lang="en-US" sz="1100" b="1">
              <a:solidFill>
                <a:schemeClr val="accent6">
                  <a:lumMod val="50000"/>
                </a:schemeClr>
              </a:solidFill>
            </a:endParaRPr>
          </a:p>
        </cdr:txBody>
      </cdr:sp>
    </cdr:grp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0.75152</cdr:x>
      <cdr:y>0.1446</cdr:y>
    </cdr:from>
    <cdr:to>
      <cdr:x>0.92883</cdr:x>
      <cdr:y>0.29736</cdr:y>
    </cdr:to>
    <cdr:sp macro="" textlink="'Profile - Workbook'!$D$31">
      <cdr:nvSpPr>
        <cdr:cNvPr id="2" name="TextBox 4"/>
        <cdr:cNvSpPr txBox="1"/>
      </cdr:nvSpPr>
      <cdr:spPr>
        <a:xfrm xmlns:a="http://schemas.openxmlformats.org/drawingml/2006/main">
          <a:off x="7099302" y="443005"/>
          <a:ext cx="1674905" cy="46801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CA8D479A-225B-4995-91CB-AA0AE816ADDF}" type="TxLink">
            <a:rPr lang="en-US" sz="3200" b="1" i="0" u="none" strike="noStrike">
              <a:solidFill>
                <a:srgbClr val="FF4343"/>
              </a:solidFill>
              <a:latin typeface="Calibri"/>
              <a:cs typeface="Calibri"/>
            </a:rPr>
            <a:pPr algn="l"/>
            <a:t>4 in 10</a:t>
          </a:fld>
          <a:endParaRPr lang="en-US" sz="3200" b="1">
            <a:solidFill>
              <a:srgbClr val="FF4343"/>
            </a:solidFill>
          </a:endParaRPr>
        </a:p>
      </cdr:txBody>
    </cdr:sp>
  </cdr:relSizeAnchor>
  <cdr:relSizeAnchor xmlns:cdr="http://schemas.openxmlformats.org/drawingml/2006/chartDrawing">
    <cdr:from>
      <cdr:x>0.75389</cdr:x>
      <cdr:y>0.30919</cdr:y>
    </cdr:from>
    <cdr:to>
      <cdr:x>0.9395</cdr:x>
      <cdr:y>0.79517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7121713" y="947272"/>
          <a:ext cx="1753348" cy="148888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</a:rPr>
            <a:t>children were not breastfed within one hour of birth which is one of the </a:t>
          </a:r>
          <a:r>
            <a:rPr lang="en-US" sz="1100" b="1" baseline="0">
              <a:solidFill>
                <a:srgbClr val="FF4343"/>
              </a:solidFill>
            </a:rPr>
            <a:t>causes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</a:rPr>
            <a:t> of </a:t>
          </a:r>
          <a:r>
            <a:rPr lang="en-US" sz="1100" b="1" baseline="0">
              <a:solidFill>
                <a:srgbClr val="FF4343"/>
              </a:solidFill>
            </a:rPr>
            <a:t>malnutrition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</a:rPr>
            <a:t> and </a:t>
          </a:r>
          <a:r>
            <a:rPr lang="en-US" sz="1100" b="1" baseline="0">
              <a:solidFill>
                <a:srgbClr val="FF4343"/>
              </a:solidFill>
            </a:rPr>
            <a:t>child mortality</a:t>
          </a:r>
          <a:endParaRPr lang="en-US" sz="1100" b="1">
            <a:solidFill>
              <a:srgbClr val="FF4343"/>
            </a:solidFill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223836</xdr:colOff>
      <xdr:row>4</xdr:row>
      <xdr:rowOff>9525</xdr:rowOff>
    </xdr:from>
    <xdr:to>
      <xdr:col>34</xdr:col>
      <xdr:colOff>133350</xdr:colOff>
      <xdr:row>19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266700</xdr:colOff>
      <xdr:row>20</xdr:row>
      <xdr:rowOff>95250</xdr:rowOff>
    </xdr:from>
    <xdr:to>
      <xdr:col>34</xdr:col>
      <xdr:colOff>104776</xdr:colOff>
      <xdr:row>35</xdr:row>
      <xdr:rowOff>123825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242887</xdr:colOff>
      <xdr:row>20</xdr:row>
      <xdr:rowOff>95249</xdr:rowOff>
    </xdr:from>
    <xdr:to>
      <xdr:col>24</xdr:col>
      <xdr:colOff>600075</xdr:colOff>
      <xdr:row>35</xdr:row>
      <xdr:rowOff>114299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304800</xdr:colOff>
      <xdr:row>19</xdr:row>
      <xdr:rowOff>104775</xdr:rowOff>
    </xdr:to>
    <xdr:sp macro="" textlink="">
      <xdr:nvSpPr>
        <xdr:cNvPr id="11270" name="AutoShape 6" descr="Pen icon black color icon Royalty Free Vector Image"/>
        <xdr:cNvSpPr>
          <a:spLocks noChangeAspect="1" noChangeArrowheads="1"/>
        </xdr:cNvSpPr>
      </xdr:nvSpPr>
      <xdr:spPr bwMode="auto">
        <a:xfrm>
          <a:off x="10763250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304800</xdr:colOff>
      <xdr:row>20</xdr:row>
      <xdr:rowOff>104775</xdr:rowOff>
    </xdr:to>
    <xdr:sp macro="" textlink="">
      <xdr:nvSpPr>
        <xdr:cNvPr id="11271" name="AutoShape 7" descr="Pen icon black color icon Royalty Free Vector Image"/>
        <xdr:cNvSpPr>
          <a:spLocks noChangeAspect="1" noChangeArrowheads="1"/>
        </xdr:cNvSpPr>
      </xdr:nvSpPr>
      <xdr:spPr bwMode="auto">
        <a:xfrm>
          <a:off x="11372850" y="38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368673</xdr:colOff>
      <xdr:row>22</xdr:row>
      <xdr:rowOff>103093</xdr:rowOff>
    </xdr:from>
    <xdr:to>
      <xdr:col>17</xdr:col>
      <xdr:colOff>211232</xdr:colOff>
      <xdr:row>33</xdr:row>
      <xdr:rowOff>45668</xdr:rowOff>
    </xdr:to>
    <xdr:pic>
      <xdr:nvPicPr>
        <xdr:cNvPr id="18" name="Picture 17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4287" t="2174" r="18561" b="1"/>
        <a:stretch/>
      </xdr:blipFill>
      <xdr:spPr>
        <a:xfrm>
          <a:off x="12291732" y="4675093"/>
          <a:ext cx="447676" cy="2161340"/>
        </a:xfrm>
        <a:prstGeom prst="rect">
          <a:avLst/>
        </a:prstGeom>
      </xdr:spPr>
    </xdr:pic>
    <xdr:clientData/>
  </xdr:twoCellAnchor>
  <xdr:twoCellAnchor editAs="oneCell">
    <xdr:from>
      <xdr:col>18</xdr:col>
      <xdr:colOff>53788</xdr:colOff>
      <xdr:row>22</xdr:row>
      <xdr:rowOff>114298</xdr:rowOff>
    </xdr:from>
    <xdr:to>
      <xdr:col>18</xdr:col>
      <xdr:colOff>496982</xdr:colOff>
      <xdr:row>33</xdr:row>
      <xdr:rowOff>56873</xdr:rowOff>
    </xdr:to>
    <xdr:pic>
      <xdr:nvPicPr>
        <xdr:cNvPr id="28" name="Picture 27"/>
        <xdr:cNvPicPr>
          <a:picLocks noChangeAspect="1"/>
        </xdr:cNvPicPr>
      </xdr:nvPicPr>
      <xdr:blipFill rotWithShape="1">
        <a:blip xmlns:r="http://schemas.openxmlformats.org/officeDocument/2006/relationships" r:embed="rId4">
          <a:duotone>
            <a:schemeClr val="bg2">
              <a:shade val="45000"/>
              <a:satMod val="135000"/>
            </a:schemeClr>
            <a:prstClr val="white"/>
          </a:duotone>
        </a:blip>
        <a:srcRect l="14287" t="2174" r="18561" b="1"/>
        <a:stretch/>
      </xdr:blipFill>
      <xdr:spPr>
        <a:xfrm>
          <a:off x="13187082" y="4686298"/>
          <a:ext cx="443194" cy="2161340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0.00898</cdr:x>
      <cdr:y>0.92605</cdr:y>
    </cdr:from>
    <cdr:to>
      <cdr:x>0.24598</cdr:x>
      <cdr:y>0.97638</cdr:y>
    </cdr:to>
    <cdr:sp macro="" textlink="">
      <cdr:nvSpPr>
        <cdr:cNvPr id="2" name="TextBox 21"/>
        <cdr:cNvSpPr txBox="1"/>
      </cdr:nvSpPr>
      <cdr:spPr>
        <a:xfrm xmlns:a="http://schemas.openxmlformats.org/drawingml/2006/main">
          <a:off x="41275" y="3201882"/>
          <a:ext cx="1089194" cy="17403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</a:rPr>
            <a:t>Source: LFS Report, 2019</a:t>
          </a:r>
        </a:p>
      </cdr:txBody>
    </cdr:sp>
  </cdr:relSizeAnchor>
  <cdr:relSizeAnchor xmlns:cdr="http://schemas.openxmlformats.org/drawingml/2006/chartDrawing">
    <cdr:from>
      <cdr:x>0.30035</cdr:x>
      <cdr:y>0.01469</cdr:y>
    </cdr:from>
    <cdr:to>
      <cdr:x>0.71876</cdr:x>
      <cdr:y>0.08172</cdr:y>
    </cdr:to>
    <cdr:sp macro="" textlink="">
      <cdr:nvSpPr>
        <cdr:cNvPr id="3" name="TextBox 22"/>
        <cdr:cNvSpPr txBox="1"/>
      </cdr:nvSpPr>
      <cdr:spPr>
        <a:xfrm xmlns:a="http://schemas.openxmlformats.org/drawingml/2006/main">
          <a:off x="1380369" y="50800"/>
          <a:ext cx="1922933" cy="23176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tx1">
                  <a:lumMod val="50000"/>
                  <a:lumOff val="50000"/>
                </a:schemeClr>
              </a:solidFill>
            </a:rPr>
            <a:t>Employed Persons by sex</a:t>
          </a:r>
          <a:r>
            <a:rPr lang="en-US" sz="1400" b="1" baseline="0">
              <a:solidFill>
                <a:schemeClr val="tx1">
                  <a:lumMod val="50000"/>
                  <a:lumOff val="50000"/>
                </a:schemeClr>
              </a:solidFill>
            </a:rPr>
            <a:t> </a:t>
          </a:r>
          <a:r>
            <a:rPr lang="en-US" sz="800" baseline="0">
              <a:solidFill>
                <a:schemeClr val="tx1">
                  <a:lumMod val="50000"/>
                  <a:lumOff val="50000"/>
                </a:schemeClr>
              </a:solidFill>
            </a:rPr>
            <a:t>(%)</a:t>
          </a:r>
        </a:p>
        <a:p xmlns:a="http://schemas.openxmlformats.org/drawingml/2006/main">
          <a:pPr algn="ctr"/>
          <a:endParaRPr lang="en-US" sz="80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0.36326</cdr:x>
      <cdr:y>0.07048</cdr:y>
    </cdr:from>
    <cdr:to>
      <cdr:x>0.60026</cdr:x>
      <cdr:y>0.12081</cdr:y>
    </cdr:to>
    <cdr:sp macro="" textlink="">
      <cdr:nvSpPr>
        <cdr:cNvPr id="4" name="TextBox 21"/>
        <cdr:cNvSpPr txBox="1"/>
      </cdr:nvSpPr>
      <cdr:spPr>
        <a:xfrm xmlns:a="http://schemas.openxmlformats.org/drawingml/2006/main">
          <a:off x="1669466" y="243691"/>
          <a:ext cx="1089194" cy="17403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1">
              <a:solidFill>
                <a:schemeClr val="tx1">
                  <a:lumMod val="50000"/>
                  <a:lumOff val="50000"/>
                </a:schemeClr>
              </a:solidFill>
            </a:rPr>
            <a:t>Bhutan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0.68673</cdr:x>
      <cdr:y>0.38184</cdr:y>
    </cdr:from>
    <cdr:to>
      <cdr:x>0.99895</cdr:x>
      <cdr:y>0.48308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6217290" y="1174750"/>
          <a:ext cx="2826699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944AC48E-3CCB-4736-923A-173B2E88CA5D}" type="TxLink">
            <a:rPr lang="en-US" sz="14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Calibri"/>
            </a:rPr>
            <a:pPr algn="ctr"/>
            <a:t>The poverty has been reduced by </a:t>
          </a:fld>
          <a:endParaRPr lang="en-US" sz="120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0.80761</cdr:x>
      <cdr:y>0.46852</cdr:y>
    </cdr:from>
    <cdr:to>
      <cdr:x>0.86919</cdr:x>
      <cdr:y>0.58915</cdr:y>
    </cdr:to>
    <cdr:sp macro="" textlink="'Poverty Data 2017'!$K$6">
      <cdr:nvSpPr>
        <cdr:cNvPr id="3" name="TextBox 5"/>
        <cdr:cNvSpPr txBox="1"/>
      </cdr:nvSpPr>
      <cdr:spPr>
        <a:xfrm xmlns:a="http://schemas.openxmlformats.org/drawingml/2006/main">
          <a:off x="7257448" y="1453263"/>
          <a:ext cx="553333" cy="3741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6F50C44A-4FDA-4D78-9868-F2852DF2B628}" type="TxLink">
            <a:rPr lang="en-US" sz="1800" b="1" i="0" u="none" strike="noStrike">
              <a:solidFill>
                <a:srgbClr val="FF0000"/>
              </a:solidFill>
              <a:latin typeface="Calibri"/>
              <a:cs typeface="Calibri"/>
            </a:rPr>
            <a:pPr algn="ctr"/>
            <a:t>0.6</a:t>
          </a:fld>
          <a:endParaRPr lang="en-US" sz="28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0.78534</cdr:x>
      <cdr:y>0.57379</cdr:y>
    </cdr:from>
    <cdr:to>
      <cdr:x>0.92041</cdr:x>
      <cdr:y>0.65978</cdr:y>
    </cdr:to>
    <cdr:sp macro="" textlink="">
      <cdr:nvSpPr>
        <cdr:cNvPr id="4" name="TextBox 6"/>
        <cdr:cNvSpPr txBox="1"/>
      </cdr:nvSpPr>
      <cdr:spPr>
        <a:xfrm xmlns:a="http://schemas.openxmlformats.org/drawingml/2006/main">
          <a:off x="7110071" y="1765300"/>
          <a:ext cx="1222899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percentage points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0.73375</cdr:x>
      <cdr:y>0.26545</cdr:y>
    </cdr:from>
    <cdr:to>
      <cdr:x>0.98712</cdr:x>
      <cdr:y>0.69461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889375" y="831850"/>
          <a:ext cx="1343024" cy="13448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84E4E"/>
              </a:solidFill>
            </a:rPr>
            <a:t>Poverty</a:t>
          </a:r>
          <a:r>
            <a:rPr lang="en-US" sz="1100">
              <a:solidFill>
                <a:srgbClr val="F84E4E"/>
              </a:solidFill>
            </a:rPr>
            <a:t> </a:t>
          </a:r>
          <a:r>
            <a:rPr lang="en-US" sz="1100" b="1">
              <a:solidFill>
                <a:srgbClr val="F84E4E"/>
              </a:solidFill>
            </a:rPr>
            <a:t>gap</a:t>
          </a:r>
          <a:r>
            <a:rPr lang="en-US" sz="1100">
              <a:solidFill>
                <a:srgbClr val="F84E4E"/>
              </a:solidFill>
            </a:rPr>
            <a:t> </a:t>
          </a:r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is </a:t>
          </a:r>
          <a:r>
            <a:rPr lang="en-US" sz="1400" b="1">
              <a:solidFill>
                <a:srgbClr val="00B0F0"/>
              </a:solidFill>
            </a:rPr>
            <a:t>reducing</a:t>
          </a:r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 </a:t>
          </a:r>
        </a:p>
        <a:p xmlns:a="http://schemas.openxmlformats.org/drawingml/2006/main"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over the time, though the </a:t>
          </a:r>
          <a:r>
            <a:rPr lang="en-US" sz="1100" b="1">
              <a:solidFill>
                <a:srgbClr val="F84E4E"/>
              </a:solidFill>
            </a:rPr>
            <a:t>population</a:t>
          </a:r>
          <a:r>
            <a:rPr lang="en-US" sz="1100">
              <a:solidFill>
                <a:srgbClr val="00B0F0"/>
              </a:solidFill>
            </a:rPr>
            <a:t> </a:t>
          </a:r>
          <a:r>
            <a:rPr lang="en-US" sz="1100" b="1">
              <a:solidFill>
                <a:srgbClr val="F84E4E"/>
              </a:solidFill>
            </a:rPr>
            <a:t>size</a:t>
          </a:r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 is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</a:rPr>
            <a:t> </a:t>
          </a:r>
          <a:r>
            <a:rPr lang="en-US" sz="1100" b="1" baseline="0">
              <a:solidFill>
                <a:srgbClr val="00B0F0"/>
              </a:solidFill>
            </a:rPr>
            <a:t>high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</a:rPr>
            <a:t> than previous year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0.65946</cdr:x>
      <cdr:y>0.49653</cdr:y>
    </cdr:from>
    <cdr:to>
      <cdr:x>0.82541</cdr:x>
      <cdr:y>0.82986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33789" y="13620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0.01319</cdr:x>
      <cdr:y>0.93234</cdr:y>
    </cdr:from>
    <cdr:to>
      <cdr:x>0.23099</cdr:x>
      <cdr:y>1</cdr:y>
    </cdr:to>
    <cdr:sp macro="" textlink="">
      <cdr:nvSpPr>
        <cdr:cNvPr id="2" name="TextBox 6"/>
        <cdr:cNvSpPr txBox="1"/>
      </cdr:nvSpPr>
      <cdr:spPr>
        <a:xfrm xmlns:a="http://schemas.openxmlformats.org/drawingml/2006/main">
          <a:off x="40957" y="3281362"/>
          <a:ext cx="676302" cy="23812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</a:rPr>
            <a:t>Source: NWIS-2019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0.01214</cdr:x>
      <cdr:y>0.9322</cdr:y>
    </cdr:from>
    <cdr:to>
      <cdr:x>0.27221</cdr:x>
      <cdr:y>1</cdr:y>
    </cdr:to>
    <cdr:sp macro="" textlink="">
      <cdr:nvSpPr>
        <cdr:cNvPr id="2" name="TextBox 6"/>
        <cdr:cNvSpPr txBox="1"/>
      </cdr:nvSpPr>
      <cdr:spPr>
        <a:xfrm xmlns:a="http://schemas.openxmlformats.org/drawingml/2006/main">
          <a:off x="61170" y="3351901"/>
          <a:ext cx="1310430" cy="24378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</a:rPr>
            <a:t>Source: Bhutan MIS, 2010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0.93656</cdr:y>
    </cdr:from>
    <cdr:to>
      <cdr:x>0.12777</cdr:x>
      <cdr:y>1</cdr:y>
    </cdr:to>
    <cdr:sp macro="" textlink="">
      <cdr:nvSpPr>
        <cdr:cNvPr id="2" name="TextBox 21"/>
        <cdr:cNvSpPr txBox="1"/>
      </cdr:nvSpPr>
      <cdr:spPr>
        <a:xfrm xmlns:a="http://schemas.openxmlformats.org/drawingml/2006/main">
          <a:off x="0" y="2569180"/>
          <a:ext cx="1089208" cy="17402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</a:rPr>
            <a:t>Source: LFS Report, 2019</a:t>
          </a:r>
        </a:p>
      </cdr:txBody>
    </cdr:sp>
  </cdr:relSizeAnchor>
  <cdr:relSizeAnchor xmlns:cdr="http://schemas.openxmlformats.org/drawingml/2006/chartDrawing">
    <cdr:from>
      <cdr:x>0.52394</cdr:x>
      <cdr:y>0.0282</cdr:y>
    </cdr:from>
    <cdr:to>
      <cdr:x>1</cdr:x>
      <cdr:y>0.21142</cdr:y>
    </cdr:to>
    <cdr:sp macro="" textlink="">
      <cdr:nvSpPr>
        <cdr:cNvPr id="3" name="TextBox 21"/>
        <cdr:cNvSpPr txBox="1"/>
      </cdr:nvSpPr>
      <cdr:spPr>
        <a:xfrm xmlns:a="http://schemas.openxmlformats.org/drawingml/2006/main">
          <a:off x="3543300" y="88900"/>
          <a:ext cx="3219450" cy="57765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Around </a:t>
          </a:r>
          <a:r>
            <a:rPr lang="en-US" sz="2000" b="1">
              <a:solidFill>
                <a:schemeClr val="accent6">
                  <a:lumMod val="75000"/>
                </a:schemeClr>
              </a:solidFill>
            </a:rPr>
            <a:t>50%</a:t>
          </a:r>
          <a:r>
            <a:rPr lang="en-US" sz="1100" b="1">
              <a:solidFill>
                <a:schemeClr val="accent6">
                  <a:lumMod val="75000"/>
                </a:schemeClr>
              </a:solidFill>
            </a:rPr>
            <a:t> </a:t>
          </a:r>
          <a:r>
            <a:rPr lang="en-US" sz="1100"/>
            <a:t>people work</a:t>
          </a:r>
          <a:r>
            <a:rPr lang="en-US" sz="1100" baseline="0"/>
            <a:t> for </a:t>
          </a:r>
          <a:r>
            <a:rPr lang="en-US" sz="1100" b="1" baseline="0">
              <a:solidFill>
                <a:schemeClr val="accent6">
                  <a:lumMod val="75000"/>
                </a:schemeClr>
              </a:solidFill>
            </a:rPr>
            <a:t>35-50 hours </a:t>
          </a:r>
          <a:r>
            <a:rPr lang="en-US" sz="1100" baseline="0"/>
            <a:t>a week in Agricultural sector</a:t>
          </a:r>
          <a:endParaRPr lang="en-US" sz="1100"/>
        </a:p>
      </cdr:txBody>
    </cdr:sp>
  </cdr:relSizeAnchor>
  <cdr:relSizeAnchor xmlns:cdr="http://schemas.openxmlformats.org/drawingml/2006/chartDrawing">
    <cdr:from>
      <cdr:x>0.66103</cdr:x>
      <cdr:y>0.28802</cdr:y>
    </cdr:from>
    <cdr:to>
      <cdr:x>0.97762</cdr:x>
      <cdr:y>0.45137</cdr:y>
    </cdr:to>
    <cdr:sp macro="" textlink="">
      <cdr:nvSpPr>
        <cdr:cNvPr id="4" name="TextBox 22"/>
        <cdr:cNvSpPr txBox="1"/>
      </cdr:nvSpPr>
      <cdr:spPr>
        <a:xfrm xmlns:a="http://schemas.openxmlformats.org/drawingml/2006/main">
          <a:off x="4470400" y="908050"/>
          <a:ext cx="2140971" cy="51501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Less than</a:t>
          </a:r>
          <a:r>
            <a:rPr lang="en-US" sz="1100">
              <a:solidFill>
                <a:srgbClr val="FF6969"/>
              </a:solidFill>
            </a:rPr>
            <a:t> </a:t>
          </a:r>
          <a:r>
            <a:rPr lang="en-US" sz="1600" b="1">
              <a:solidFill>
                <a:srgbClr val="FF6969"/>
              </a:solidFill>
            </a:rPr>
            <a:t>10% </a:t>
          </a:r>
        </a:p>
        <a:p xmlns:a="http://schemas.openxmlformats.org/drawingml/2006/main">
          <a:r>
            <a:rPr lang="en-US" sz="1100"/>
            <a:t>people work</a:t>
          </a:r>
          <a:r>
            <a:rPr lang="en-US" sz="1100" baseline="0"/>
            <a:t> for </a:t>
          </a:r>
          <a:r>
            <a:rPr lang="en-US" sz="1100" b="1" baseline="0">
              <a:solidFill>
                <a:srgbClr val="FF6969"/>
              </a:solidFill>
            </a:rPr>
            <a:t>75 hours or more</a:t>
          </a:r>
          <a:endParaRPr lang="en-US" sz="1100">
            <a:solidFill>
              <a:srgbClr val="FF6969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0.23118</cdr:x>
      <cdr:y>0.14512</cdr:y>
    </cdr:from>
    <cdr:to>
      <cdr:x>0.59409</cdr:x>
      <cdr:y>0.38333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38300" y="639973"/>
          <a:ext cx="2571751" cy="1050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0" i="0" u="none" strike="noStrike" baseline="0" smtClean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The drop may be attributed to the increased young people delaying their entry into labour force due to their </a:t>
          </a:r>
          <a:r>
            <a:rPr lang="en-US" sz="1100" b="1" i="0" u="none" strike="noStrike" baseline="0" smtClean="0">
              <a:solidFill>
                <a:srgbClr val="29ADA7"/>
              </a:solidFill>
              <a:latin typeface="+mn-lt"/>
              <a:ea typeface="+mn-ea"/>
              <a:cs typeface="+mn-cs"/>
            </a:rPr>
            <a:t>enrollments in tertiary education</a:t>
          </a:r>
          <a:endParaRPr lang="en-US" sz="1100" b="1">
            <a:solidFill>
              <a:srgbClr val="29ADA7"/>
            </a:solidFill>
          </a:endParaRPr>
        </a:p>
      </cdr:txBody>
    </cdr:sp>
  </cdr:relSizeAnchor>
  <cdr:relSizeAnchor xmlns:cdr="http://schemas.openxmlformats.org/drawingml/2006/chartDrawing">
    <cdr:from>
      <cdr:x>0.63172</cdr:x>
      <cdr:y>0.20669</cdr:y>
    </cdr:from>
    <cdr:to>
      <cdr:x>0.85887</cdr:x>
      <cdr:y>0.38013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1" y="911518"/>
          <a:ext cx="1609726" cy="7648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0" i="0" u="none" strike="noStrike" baseline="0" smtClean="0">
              <a:solidFill>
                <a:srgbClr val="FF4343"/>
              </a:solidFill>
              <a:latin typeface="+mn-lt"/>
              <a:ea typeface="+mn-ea"/>
              <a:cs typeface="+mn-cs"/>
            </a:rPr>
            <a:t>LFS frame was updated </a:t>
          </a:r>
          <a:r>
            <a:rPr lang="en-US" sz="1100" b="0" i="0" u="none" strike="noStrike" baseline="0" smtClean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using the 2017 PHCB house listing information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0.93795</cdr:y>
    </cdr:from>
    <cdr:to>
      <cdr:x>0.45393</cdr:x>
      <cdr:y>0.9945</cdr:y>
    </cdr:to>
    <cdr:sp macro="" textlink="">
      <cdr:nvSpPr>
        <cdr:cNvPr id="4" name="TextBox 27"/>
        <cdr:cNvSpPr txBox="1"/>
      </cdr:nvSpPr>
      <cdr:spPr>
        <a:xfrm xmlns:a="http://schemas.openxmlformats.org/drawingml/2006/main">
          <a:off x="0" y="4127500"/>
          <a:ext cx="3216843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tx1">
                  <a:lumMod val="50000"/>
                  <a:lumOff val="50000"/>
                </a:schemeClr>
              </a:solidFill>
            </a:rPr>
            <a:t>Source: </a:t>
          </a:r>
          <a:r>
            <a:rPr lang="en-US" sz="1000" b="0" i="0" u="none" strike="noStrike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Determinants Of Youth Unemployment In Bhutan</a:t>
          </a:r>
          <a:r>
            <a:rPr lang="en-US" sz="1000">
              <a:solidFill>
                <a:schemeClr val="tx1">
                  <a:lumMod val="50000"/>
                  <a:lumOff val="50000"/>
                </a:schemeClr>
              </a:solidFill>
            </a:rPr>
            <a:t>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323850</xdr:colOff>
      <xdr:row>21</xdr:row>
      <xdr:rowOff>19050</xdr:rowOff>
    </xdr:from>
    <xdr:to>
      <xdr:col>34</xdr:col>
      <xdr:colOff>438150</xdr:colOff>
      <xdr:row>38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381000</xdr:colOff>
      <xdr:row>0</xdr:row>
      <xdr:rowOff>152400</xdr:rowOff>
    </xdr:from>
    <xdr:to>
      <xdr:col>34</xdr:col>
      <xdr:colOff>25527</xdr:colOff>
      <xdr:row>19</xdr:row>
      <xdr:rowOff>28575</xdr:rowOff>
    </xdr:to>
    <xdr:grpSp>
      <xdr:nvGrpSpPr>
        <xdr:cNvPr id="6" name="Group 5"/>
        <xdr:cNvGrpSpPr/>
      </xdr:nvGrpSpPr>
      <xdr:grpSpPr>
        <a:xfrm>
          <a:off x="20402550" y="152400"/>
          <a:ext cx="6350127" cy="3457575"/>
          <a:chOff x="19059525" y="152400"/>
          <a:chExt cx="6350127" cy="3314700"/>
        </a:xfrm>
      </xdr:grpSpPr>
      <xdr:grpSp>
        <xdr:nvGrpSpPr>
          <xdr:cNvPr id="20" name="Group 19"/>
          <xdr:cNvGrpSpPr/>
        </xdr:nvGrpSpPr>
        <xdr:grpSpPr>
          <a:xfrm>
            <a:off x="19088100" y="190500"/>
            <a:ext cx="6321552" cy="3276600"/>
            <a:chOff x="19088100" y="190500"/>
            <a:chExt cx="6321552" cy="3276600"/>
          </a:xfrm>
        </xdr:grpSpPr>
        <xdr:graphicFrame macro="">
          <xdr:nvGraphicFramePr>
            <xdr:cNvPr id="3" name="Chart 2"/>
            <xdr:cNvGraphicFramePr>
              <a:graphicFrameLocks/>
            </xdr:cNvGraphicFramePr>
          </xdr:nvGraphicFramePr>
          <xdr:xfrm>
            <a:off x="19088100" y="190500"/>
            <a:ext cx="6321552" cy="32766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4" name="TextBox 3"/>
            <xdr:cNvSpPr txBox="1"/>
          </xdr:nvSpPr>
          <xdr:spPr>
            <a:xfrm>
              <a:off x="22431376" y="904874"/>
              <a:ext cx="1943100" cy="6477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>
                  <a:solidFill>
                    <a:schemeClr val="tx1">
                      <a:lumMod val="50000"/>
                      <a:lumOff val="50000"/>
                    </a:schemeClr>
                  </a:solidFill>
                </a:rPr>
                <a:t>Around</a:t>
              </a:r>
              <a:r>
                <a:rPr lang="en-US" sz="1100" baseline="0"/>
                <a:t> </a:t>
              </a:r>
              <a:r>
                <a:rPr lang="en-US" sz="1100" b="1" baseline="0">
                  <a:solidFill>
                    <a:srgbClr val="EB5B5E"/>
                  </a:solidFill>
                </a:rPr>
                <a:t>1/4th</a:t>
              </a:r>
              <a:r>
                <a:rPr lang="en-US" sz="1100" baseline="0"/>
                <a:t> </a:t>
              </a:r>
              <a:r>
                <a:rPr lang="en-US" sz="1100" baseline="0">
                  <a:solidFill>
                    <a:schemeClr val="tx1">
                      <a:lumMod val="50000"/>
                      <a:lumOff val="50000"/>
                    </a:schemeClr>
                  </a:solidFill>
                </a:rPr>
                <a:t>of the business women were identified in the age-group of </a:t>
              </a:r>
              <a:r>
                <a:rPr lang="en-US" sz="1100" b="1" baseline="0">
                  <a:solidFill>
                    <a:srgbClr val="EB5B5E"/>
                  </a:solidFill>
                </a:rPr>
                <a:t>35-39 years</a:t>
              </a:r>
            </a:p>
            <a:p>
              <a:endParaRPr lang="en-US" sz="1100"/>
            </a:p>
          </xdr:txBody>
        </xdr:sp>
      </xdr:grpSp>
      <xdr:sp macro="" textlink="">
        <xdr:nvSpPr>
          <xdr:cNvPr id="5" name="TextBox 4"/>
          <xdr:cNvSpPr txBox="1"/>
        </xdr:nvSpPr>
        <xdr:spPr>
          <a:xfrm>
            <a:off x="19059525" y="152400"/>
            <a:ext cx="5883214" cy="5306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 b="1">
                <a:solidFill>
                  <a:schemeClr val="tx1">
                    <a:lumMod val="50000"/>
                    <a:lumOff val="50000"/>
                  </a:schemeClr>
                </a:solidFill>
              </a:rPr>
              <a:t>Study</a:t>
            </a:r>
            <a:r>
              <a:rPr lang="en-US" sz="1600" b="1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shows reduction of businesswomen after the age of 39 years</a:t>
            </a:r>
          </a:p>
          <a:p>
            <a:r>
              <a:rPr lang="en-US" sz="1100" b="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Percent, Bhutan</a:t>
            </a:r>
            <a:endParaRPr lang="en-US" sz="1100" b="0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</xdr:grpSp>
    <xdr:clientData/>
  </xdr:twoCellAnchor>
  <xdr:twoCellAnchor>
    <xdr:from>
      <xdr:col>23</xdr:col>
      <xdr:colOff>171450</xdr:colOff>
      <xdr:row>78</xdr:row>
      <xdr:rowOff>19050</xdr:rowOff>
    </xdr:from>
    <xdr:to>
      <xdr:col>30</xdr:col>
      <xdr:colOff>19050</xdr:colOff>
      <xdr:row>93</xdr:row>
      <xdr:rowOff>47625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104774</xdr:colOff>
      <xdr:row>114</xdr:row>
      <xdr:rowOff>133350</xdr:rowOff>
    </xdr:from>
    <xdr:to>
      <xdr:col>32</xdr:col>
      <xdr:colOff>333375</xdr:colOff>
      <xdr:row>129</xdr:row>
      <xdr:rowOff>161925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21</xdr:col>
      <xdr:colOff>333374</xdr:colOff>
      <xdr:row>125</xdr:row>
      <xdr:rowOff>152400</xdr:rowOff>
    </xdr:from>
    <xdr:to>
      <xdr:col>22</xdr:col>
      <xdr:colOff>609599</xdr:colOff>
      <xdr:row>131</xdr:row>
      <xdr:rowOff>47625</xdr:rowOff>
    </xdr:to>
    <xdr:pic>
      <xdr:nvPicPr>
        <xdr:cNvPr id="13" name="Picture 12" descr="Traffic Light Smiley Faces Illustration - Twink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2" t="17610" r="66038" b="17610"/>
        <a:stretch/>
      </xdr:blipFill>
      <xdr:spPr bwMode="auto">
        <a:xfrm>
          <a:off x="19135724" y="20269200"/>
          <a:ext cx="88582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266700</xdr:colOff>
      <xdr:row>120</xdr:row>
      <xdr:rowOff>76200</xdr:rowOff>
    </xdr:from>
    <xdr:to>
      <xdr:col>22</xdr:col>
      <xdr:colOff>533400</xdr:colOff>
      <xdr:row>125</xdr:row>
      <xdr:rowOff>152400</xdr:rowOff>
    </xdr:to>
    <xdr:pic>
      <xdr:nvPicPr>
        <xdr:cNvPr id="14" name="Picture 13" descr="Traffic Light Smiley Faces Illustration - Twink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276" t="16981" r="34277" b="18239"/>
        <a:stretch/>
      </xdr:blipFill>
      <xdr:spPr bwMode="auto">
        <a:xfrm>
          <a:off x="19069050" y="19288125"/>
          <a:ext cx="87630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200025</xdr:colOff>
      <xdr:row>115</xdr:row>
      <xdr:rowOff>28575</xdr:rowOff>
    </xdr:from>
    <xdr:to>
      <xdr:col>22</xdr:col>
      <xdr:colOff>466725</xdr:colOff>
      <xdr:row>120</xdr:row>
      <xdr:rowOff>95250</xdr:rowOff>
    </xdr:to>
    <xdr:pic>
      <xdr:nvPicPr>
        <xdr:cNvPr id="15" name="Picture 14" descr="Traffic Light Smiley Faces Illustration - Twink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353" t="18239" r="2201" b="17610"/>
        <a:stretch/>
      </xdr:blipFill>
      <xdr:spPr bwMode="auto">
        <a:xfrm>
          <a:off x="19002375" y="18335625"/>
          <a:ext cx="87630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200025</xdr:colOff>
      <xdr:row>42</xdr:row>
      <xdr:rowOff>9525</xdr:rowOff>
    </xdr:from>
    <xdr:to>
      <xdr:col>39</xdr:col>
      <xdr:colOff>9525</xdr:colOff>
      <xdr:row>59</xdr:row>
      <xdr:rowOff>95250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219075</xdr:colOff>
      <xdr:row>95</xdr:row>
      <xdr:rowOff>104775</xdr:rowOff>
    </xdr:from>
    <xdr:to>
      <xdr:col>30</xdr:col>
      <xdr:colOff>523875</xdr:colOff>
      <xdr:row>110</xdr:row>
      <xdr:rowOff>133350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17</xdr:col>
      <xdr:colOff>400050</xdr:colOff>
      <xdr:row>101</xdr:row>
      <xdr:rowOff>104775</xdr:rowOff>
    </xdr:from>
    <xdr:to>
      <xdr:col>18</xdr:col>
      <xdr:colOff>352425</xdr:colOff>
      <xdr:row>103</xdr:row>
      <xdr:rowOff>133350</xdr:rowOff>
    </xdr:to>
    <xdr:pic>
      <xdr:nvPicPr>
        <xdr:cNvPr id="18" name="Picture 17" descr="File:Gold Star.svg - Wikimedia Commons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0" y="27393900"/>
          <a:ext cx="5619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381000</xdr:colOff>
      <xdr:row>101</xdr:row>
      <xdr:rowOff>133350</xdr:rowOff>
    </xdr:from>
    <xdr:to>
      <xdr:col>17</xdr:col>
      <xdr:colOff>333375</xdr:colOff>
      <xdr:row>103</xdr:row>
      <xdr:rowOff>161925</xdr:rowOff>
    </xdr:to>
    <xdr:pic>
      <xdr:nvPicPr>
        <xdr:cNvPr id="19" name="Picture 18" descr="File:Gold Star.svg - Wikimedia Commons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35350" y="27422475"/>
          <a:ext cx="5619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0.70247</cdr:x>
      <cdr:y>0.21037</cdr:y>
    </cdr:from>
    <cdr:to>
      <cdr:x>0.97641</cdr:x>
      <cdr:y>0.89939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90749" y="657229"/>
          <a:ext cx="1868244" cy="2152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rgbClr val="0070C0"/>
              </a:solidFill>
            </a:rPr>
            <a:t>1/3rd (33.6%)</a:t>
          </a:r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 of businesswomen started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</a:rPr>
            <a:t> out of </a:t>
          </a:r>
          <a:r>
            <a:rPr lang="en-US" sz="1100" b="1" baseline="0">
              <a:solidFill>
                <a:srgbClr val="0070C0"/>
              </a:solidFill>
            </a:rPr>
            <a:t>personal interest 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</a:rPr>
            <a:t>or to become </a:t>
          </a:r>
          <a:r>
            <a:rPr lang="en-US" sz="1100" b="1" baseline="0">
              <a:solidFill>
                <a:srgbClr val="0070C0"/>
              </a:solidFill>
            </a:rPr>
            <a:t>self independent 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</a:rPr>
            <a:t>or were </a:t>
          </a:r>
          <a:r>
            <a:rPr lang="en-US" sz="1100" b="1" baseline="0">
              <a:solidFill>
                <a:srgbClr val="0070C0"/>
              </a:solidFill>
            </a:rPr>
            <a:t>encouraged by others</a:t>
          </a:r>
        </a:p>
        <a:p xmlns:a="http://schemas.openxmlformats.org/drawingml/2006/main">
          <a:endParaRPr lang="en-US" sz="1100" b="1" baseline="0">
            <a:solidFill>
              <a:srgbClr val="0070C0"/>
            </a:solidFill>
          </a:endParaRPr>
        </a:p>
        <a:p xmlns:a="http://schemas.openxmlformats.org/drawingml/2006/main">
          <a:r>
            <a:rPr lang="en-US" sz="1100" b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Though </a:t>
          </a:r>
          <a:r>
            <a:rPr lang="en-US" sz="1100" b="1" baseline="0">
              <a:solidFill>
                <a:srgbClr val="F84E4E"/>
              </a:solidFill>
              <a:effectLst/>
              <a:latin typeface="+mn-lt"/>
              <a:ea typeface="+mn-ea"/>
              <a:cs typeface="+mn-cs"/>
            </a:rPr>
            <a:t>unemployment</a:t>
          </a:r>
          <a:r>
            <a:rPr lang="en-US" sz="1100" b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 was reported as </a:t>
          </a:r>
          <a:r>
            <a:rPr lang="en-US" sz="1100" b="1" baseline="0">
              <a:solidFill>
                <a:srgbClr val="F84E4E"/>
              </a:solidFill>
              <a:effectLst/>
              <a:latin typeface="+mn-lt"/>
              <a:ea typeface="+mn-ea"/>
              <a:cs typeface="+mn-cs"/>
            </a:rPr>
            <a:t>2nd </a:t>
          </a:r>
          <a:r>
            <a:rPr lang="en-US" sz="1100" b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big </a:t>
          </a:r>
          <a:r>
            <a:rPr lang="en-US" sz="1100" b="1" baseline="0">
              <a:solidFill>
                <a:srgbClr val="F84E4E"/>
              </a:solidFill>
              <a:effectLst/>
              <a:latin typeface="+mn-lt"/>
              <a:ea typeface="+mn-ea"/>
              <a:cs typeface="+mn-cs"/>
            </a:rPr>
            <a:t>necessity</a:t>
          </a:r>
          <a:r>
            <a:rPr lang="en-US" sz="1100" b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 for the startup</a:t>
          </a:r>
          <a:endParaRPr lang="en-US" sz="11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0.92536</cdr:y>
    </cdr:from>
    <cdr:to>
      <cdr:x>0.31937</cdr:x>
      <cdr:y>1</cdr:y>
    </cdr:to>
    <cdr:sp macro="" textlink="">
      <cdr:nvSpPr>
        <cdr:cNvPr id="4" name="TextBox 16"/>
        <cdr:cNvSpPr txBox="1"/>
      </cdr:nvSpPr>
      <cdr:spPr>
        <a:xfrm xmlns:a="http://schemas.openxmlformats.org/drawingml/2006/main">
          <a:off x="0" y="2890995"/>
          <a:ext cx="2287614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</a:rPr>
            <a:t>Source: National Statistics Bureau, May 2018</a:t>
          </a:r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A7:C18" totalsRowShown="0" headerRowDxfId="14" dataDxfId="13" headerRowCellStyle="Normal 2" dataCellStyle="Normal 2">
  <autoFilter ref="A7:C18">
    <filterColumn colId="0" hiddenButton="1"/>
    <filterColumn colId="1" hiddenButton="1"/>
    <filterColumn colId="2" hiddenButton="1"/>
  </autoFilter>
  <tableColumns count="3">
    <tableColumn id="1" name=" Age group (Years)  " dataDxfId="12" dataCellStyle="Normal 2"/>
    <tableColumn id="2" name="Bhutan Female" dataDxfId="11" dataCellStyle="Normal 2"/>
    <tableColumn id="3" name="Percent" dataDxfId="10" dataCellStyle="Normal 2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01:B105" totalsRowShown="0" headerRowDxfId="9" dataDxfId="7" headerRowBorderDxfId="8" tableBorderDxfId="6">
  <autoFilter ref="A101:B105">
    <filterColumn colId="0" hiddenButton="1"/>
    <filterColumn colId="1" hiddenButton="1"/>
  </autoFilter>
  <tableColumns count="2">
    <tableColumn id="1" name="Area " dataDxfId="5"/>
    <tableColumn id="2" name="Rating" dataDxfId="4"/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14:B117" totalsRowShown="0" headerRowDxfId="3" dataDxfId="2" headerRowCellStyle="Normal 2" dataCellStyle="Normal 2">
  <autoFilter ref="A114:B117">
    <filterColumn colId="0" hiddenButton="1"/>
    <filterColumn colId="1" hiddenButton="1"/>
  </autoFilter>
  <tableColumns count="2">
    <tableColumn id="1" name="Response" dataDxfId="1" dataCellStyle="Normal 2"/>
    <tableColumn id="2" name="Percent" dataDxfId="0" dataCellStyle="Normal 2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16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1.7109375" style="1" customWidth="1"/>
    <col min="2" max="5" width="19.42578125" style="1" customWidth="1"/>
    <col min="6" max="6" width="26.5703125" style="1" customWidth="1"/>
    <col min="7" max="7" width="12.7109375" style="1" customWidth="1"/>
    <col min="8" max="8" width="19.42578125" style="1" customWidth="1"/>
    <col min="9" max="9" width="9.140625" style="1"/>
    <col min="10" max="10" width="10.140625" style="1" customWidth="1"/>
    <col min="11" max="11" width="18.28515625" style="1" customWidth="1"/>
    <col min="12" max="12" width="15.85546875" style="1" customWidth="1"/>
    <col min="13" max="13" width="17.28515625" style="1" bestFit="1" customWidth="1"/>
    <col min="14" max="14" width="14.28515625" style="1" customWidth="1"/>
    <col min="15" max="15" width="9.140625" style="1"/>
    <col min="16" max="16" width="30.42578125" style="1" customWidth="1"/>
    <col min="17" max="17" width="10.140625" style="1" customWidth="1"/>
    <col min="18" max="25" width="9.140625" style="1"/>
    <col min="26" max="26" width="17.42578125" style="1" customWidth="1"/>
    <col min="27" max="27" width="14" style="1" customWidth="1"/>
    <col min="28" max="28" width="15.85546875" style="1" customWidth="1"/>
    <col min="29" max="16384" width="9.140625" style="1"/>
  </cols>
  <sheetData>
    <row r="1" spans="1:14" s="13" customFormat="1" ht="23.25" x14ac:dyDescent="0.25">
      <c r="A1" s="12" t="s">
        <v>72</v>
      </c>
    </row>
    <row r="3" spans="1:14" x14ac:dyDescent="0.25">
      <c r="A3" s="7" t="s">
        <v>55</v>
      </c>
      <c r="B3" s="6"/>
      <c r="C3" s="6"/>
      <c r="D3" s="6"/>
      <c r="E3" s="6"/>
      <c r="F3" s="6"/>
      <c r="G3" s="6"/>
      <c r="H3" s="6"/>
    </row>
    <row r="4" spans="1:14" x14ac:dyDescent="0.25">
      <c r="A4" s="7" t="s">
        <v>56</v>
      </c>
      <c r="B4" s="6"/>
      <c r="C4" s="6"/>
      <c r="D4" s="6"/>
      <c r="E4" s="6"/>
      <c r="F4" s="6"/>
      <c r="G4" s="6"/>
      <c r="H4" s="6"/>
    </row>
    <row r="5" spans="1:14" x14ac:dyDescent="0.25">
      <c r="A5" s="106" t="s">
        <v>26</v>
      </c>
      <c r="B5" s="107" t="s">
        <v>63</v>
      </c>
      <c r="C5" s="107"/>
      <c r="D5" s="107"/>
      <c r="E5" s="107"/>
      <c r="F5" s="107"/>
      <c r="G5" s="107"/>
      <c r="H5" s="107" t="s">
        <v>62</v>
      </c>
    </row>
    <row r="6" spans="1:14" ht="30" x14ac:dyDescent="0.25">
      <c r="A6" s="106"/>
      <c r="B6" s="15" t="s">
        <v>57</v>
      </c>
      <c r="C6" s="15" t="s">
        <v>58</v>
      </c>
      <c r="D6" s="15" t="s">
        <v>59</v>
      </c>
      <c r="E6" s="15" t="s">
        <v>60</v>
      </c>
      <c r="F6" s="15" t="s">
        <v>61</v>
      </c>
      <c r="G6" s="15" t="s">
        <v>22</v>
      </c>
      <c r="H6" s="107"/>
      <c r="L6" s="17" t="s">
        <v>73</v>
      </c>
      <c r="M6" s="17" t="s">
        <v>74</v>
      </c>
      <c r="N6" s="17" t="s">
        <v>75</v>
      </c>
    </row>
    <row r="7" spans="1:14" x14ac:dyDescent="0.25">
      <c r="A7" s="9" t="s">
        <v>5</v>
      </c>
      <c r="B7" s="9">
        <v>31</v>
      </c>
      <c r="C7" s="9">
        <v>68.099999999999994</v>
      </c>
      <c r="D7" s="9">
        <v>0.4</v>
      </c>
      <c r="E7" s="9">
        <v>0.5</v>
      </c>
      <c r="F7" s="9">
        <v>0</v>
      </c>
      <c r="G7" s="9">
        <v>100</v>
      </c>
      <c r="H7" s="9">
        <v>725</v>
      </c>
      <c r="L7" s="4" t="s">
        <v>292</v>
      </c>
      <c r="M7" s="4" t="s">
        <v>76</v>
      </c>
      <c r="N7" s="4" t="s">
        <v>57</v>
      </c>
    </row>
    <row r="8" spans="1:14" x14ac:dyDescent="0.25">
      <c r="A8" s="9" t="s">
        <v>43</v>
      </c>
      <c r="B8" s="9">
        <v>44.7</v>
      </c>
      <c r="C8" s="9">
        <v>22.2</v>
      </c>
      <c r="D8" s="9">
        <v>32.1</v>
      </c>
      <c r="E8" s="9">
        <v>0.5</v>
      </c>
      <c r="F8" s="9">
        <v>0.5</v>
      </c>
      <c r="G8" s="9">
        <v>100</v>
      </c>
      <c r="H8" s="9">
        <v>2659</v>
      </c>
      <c r="L8" s="4" t="s">
        <v>292</v>
      </c>
      <c r="M8" s="4" t="s">
        <v>76</v>
      </c>
      <c r="N8" s="4" t="s">
        <v>58</v>
      </c>
    </row>
    <row r="9" spans="1:14" x14ac:dyDescent="0.25">
      <c r="A9" s="9" t="s">
        <v>7</v>
      </c>
      <c r="B9" s="9">
        <v>22.4</v>
      </c>
      <c r="C9" s="9">
        <v>17.899999999999999</v>
      </c>
      <c r="D9" s="9">
        <v>57</v>
      </c>
      <c r="E9" s="9">
        <v>2.5</v>
      </c>
      <c r="F9" s="9">
        <v>0.2</v>
      </c>
      <c r="G9" s="9">
        <v>100</v>
      </c>
      <c r="H9" s="9">
        <v>1986</v>
      </c>
      <c r="L9" s="4" t="s">
        <v>292</v>
      </c>
      <c r="M9" s="4" t="s">
        <v>76</v>
      </c>
      <c r="N9" s="4" t="s">
        <v>59</v>
      </c>
    </row>
    <row r="10" spans="1:14" x14ac:dyDescent="0.25">
      <c r="A10" s="9" t="s">
        <v>8</v>
      </c>
      <c r="B10" s="9">
        <v>44.9</v>
      </c>
      <c r="C10" s="9">
        <v>55.1</v>
      </c>
      <c r="D10" s="9">
        <v>0</v>
      </c>
      <c r="E10" s="9">
        <v>0</v>
      </c>
      <c r="F10" s="9">
        <v>0</v>
      </c>
      <c r="G10" s="9">
        <v>100</v>
      </c>
      <c r="H10" s="9">
        <v>277</v>
      </c>
      <c r="L10" s="4" t="s">
        <v>292</v>
      </c>
      <c r="M10" s="4" t="s">
        <v>76</v>
      </c>
      <c r="N10" s="4" t="s">
        <v>60</v>
      </c>
    </row>
    <row r="11" spans="1:14" x14ac:dyDescent="0.25">
      <c r="A11" s="9" t="s">
        <v>9</v>
      </c>
      <c r="B11" s="9">
        <v>16.8</v>
      </c>
      <c r="C11" s="9">
        <v>69.2</v>
      </c>
      <c r="D11" s="9">
        <v>13.4</v>
      </c>
      <c r="E11" s="9">
        <v>0</v>
      </c>
      <c r="F11" s="9">
        <v>0.6</v>
      </c>
      <c r="G11" s="9">
        <v>100</v>
      </c>
      <c r="H11" s="9">
        <v>201</v>
      </c>
      <c r="L11" s="4" t="s">
        <v>292</v>
      </c>
      <c r="M11" s="4" t="s">
        <v>76</v>
      </c>
      <c r="N11" s="4" t="s">
        <v>61</v>
      </c>
    </row>
    <row r="12" spans="1:14" x14ac:dyDescent="0.25">
      <c r="A12" s="9" t="s">
        <v>44</v>
      </c>
      <c r="B12" s="9">
        <v>21.9</v>
      </c>
      <c r="C12" s="9">
        <v>45.7</v>
      </c>
      <c r="D12" s="9">
        <v>31.3</v>
      </c>
      <c r="E12" s="9">
        <v>1.1000000000000001</v>
      </c>
      <c r="F12" s="9">
        <v>0</v>
      </c>
      <c r="G12" s="9">
        <v>100</v>
      </c>
      <c r="H12" s="9">
        <v>734</v>
      </c>
      <c r="L12" s="4" t="s">
        <v>292</v>
      </c>
      <c r="M12" s="4" t="s">
        <v>76</v>
      </c>
      <c r="N12" s="4" t="s">
        <v>22</v>
      </c>
    </row>
    <row r="13" spans="1:14" x14ac:dyDescent="0.25">
      <c r="A13" s="9" t="s">
        <v>45</v>
      </c>
      <c r="B13" s="9">
        <v>29.3</v>
      </c>
      <c r="C13" s="9">
        <v>14.6</v>
      </c>
      <c r="D13" s="9">
        <v>40.799999999999997</v>
      </c>
      <c r="E13" s="9">
        <v>15.1</v>
      </c>
      <c r="F13" s="9">
        <v>0.2</v>
      </c>
      <c r="G13" s="9">
        <v>100</v>
      </c>
      <c r="H13" s="9">
        <v>2695</v>
      </c>
      <c r="L13" s="4"/>
      <c r="M13" s="4"/>
      <c r="N13" s="4"/>
    </row>
    <row r="14" spans="1:14" x14ac:dyDescent="0.25">
      <c r="A14" s="9" t="s">
        <v>12</v>
      </c>
      <c r="B14" s="9">
        <v>65.900000000000006</v>
      </c>
      <c r="C14" s="9">
        <v>18.3</v>
      </c>
      <c r="D14" s="9">
        <v>10.9</v>
      </c>
      <c r="E14" s="9">
        <v>4.3</v>
      </c>
      <c r="F14" s="9">
        <v>0.7</v>
      </c>
      <c r="G14" s="9">
        <v>100</v>
      </c>
      <c r="H14" s="9">
        <v>206</v>
      </c>
    </row>
    <row r="15" spans="1:14" x14ac:dyDescent="0.25">
      <c r="A15" s="9" t="s">
        <v>46</v>
      </c>
      <c r="B15" s="9">
        <v>37.700000000000003</v>
      </c>
      <c r="C15" s="9">
        <v>21.4</v>
      </c>
      <c r="D15" s="9">
        <v>40.5</v>
      </c>
      <c r="E15" s="9">
        <v>0.5</v>
      </c>
      <c r="F15" s="9">
        <v>0</v>
      </c>
      <c r="G15" s="9">
        <v>100</v>
      </c>
      <c r="H15" s="9">
        <v>1721</v>
      </c>
    </row>
    <row r="16" spans="1:14" x14ac:dyDescent="0.25">
      <c r="A16" s="9" t="s">
        <v>13</v>
      </c>
      <c r="B16" s="9">
        <v>47.4</v>
      </c>
      <c r="C16" s="9">
        <v>25.7</v>
      </c>
      <c r="D16" s="9">
        <v>24.2</v>
      </c>
      <c r="E16" s="9">
        <v>2.2000000000000002</v>
      </c>
      <c r="F16" s="9">
        <v>0.6</v>
      </c>
      <c r="G16" s="9">
        <v>100</v>
      </c>
      <c r="H16" s="9">
        <v>316</v>
      </c>
    </row>
    <row r="17" spans="1:14" x14ac:dyDescent="0.25">
      <c r="A17" s="9" t="s">
        <v>148</v>
      </c>
      <c r="B17" s="9">
        <v>32.6</v>
      </c>
      <c r="C17" s="9">
        <v>38</v>
      </c>
      <c r="D17" s="9">
        <v>29</v>
      </c>
      <c r="E17" s="9">
        <v>0.3</v>
      </c>
      <c r="F17" s="9">
        <v>0</v>
      </c>
      <c r="G17" s="9">
        <v>100</v>
      </c>
      <c r="H17" s="9">
        <v>2058</v>
      </c>
    </row>
    <row r="18" spans="1:14" x14ac:dyDescent="0.25">
      <c r="A18" s="9" t="s">
        <v>14</v>
      </c>
      <c r="B18" s="9">
        <v>51.3</v>
      </c>
      <c r="C18" s="9">
        <v>14.2</v>
      </c>
      <c r="D18" s="9">
        <v>26.9</v>
      </c>
      <c r="E18" s="9">
        <v>7.4</v>
      </c>
      <c r="F18" s="9">
        <v>0.2</v>
      </c>
      <c r="G18" s="9">
        <v>100</v>
      </c>
      <c r="H18" s="9">
        <v>4617</v>
      </c>
    </row>
    <row r="19" spans="1:14" x14ac:dyDescent="0.25">
      <c r="A19" s="9" t="s">
        <v>15</v>
      </c>
      <c r="B19" s="9">
        <v>10.5</v>
      </c>
      <c r="C19" s="9">
        <v>19.7</v>
      </c>
      <c r="D19" s="9">
        <v>69.8</v>
      </c>
      <c r="E19" s="9">
        <v>0</v>
      </c>
      <c r="F19" s="9">
        <v>0</v>
      </c>
      <c r="G19" s="9">
        <v>100</v>
      </c>
      <c r="H19" s="9">
        <v>1401</v>
      </c>
    </row>
    <row r="20" spans="1:14" x14ac:dyDescent="0.25">
      <c r="A20" s="9" t="s">
        <v>16</v>
      </c>
      <c r="B20" s="9">
        <v>-81.5</v>
      </c>
      <c r="C20" s="9">
        <v>0</v>
      </c>
      <c r="D20" s="9">
        <v>0</v>
      </c>
      <c r="E20" s="9">
        <v>-18.5</v>
      </c>
      <c r="F20" s="9">
        <v>0</v>
      </c>
      <c r="G20" s="9">
        <v>-100</v>
      </c>
      <c r="H20" s="9">
        <v>50</v>
      </c>
    </row>
    <row r="21" spans="1:14" x14ac:dyDescent="0.25">
      <c r="A21" s="9" t="s">
        <v>17</v>
      </c>
      <c r="B21" s="9">
        <v>12</v>
      </c>
      <c r="C21" s="9">
        <v>43.1</v>
      </c>
      <c r="D21" s="9">
        <v>44.2</v>
      </c>
      <c r="E21" s="9">
        <v>0.7</v>
      </c>
      <c r="F21" s="9">
        <v>0</v>
      </c>
      <c r="G21" s="9">
        <v>100</v>
      </c>
      <c r="H21" s="9">
        <v>1682</v>
      </c>
    </row>
    <row r="22" spans="1:14" x14ac:dyDescent="0.25">
      <c r="A22" s="9" t="s">
        <v>47</v>
      </c>
      <c r="B22" s="9">
        <v>38.700000000000003</v>
      </c>
      <c r="C22" s="9">
        <v>21.3</v>
      </c>
      <c r="D22" s="9">
        <v>39.200000000000003</v>
      </c>
      <c r="E22" s="9">
        <v>0.9</v>
      </c>
      <c r="F22" s="9">
        <v>0</v>
      </c>
      <c r="G22" s="9">
        <v>100</v>
      </c>
      <c r="H22" s="9">
        <v>677</v>
      </c>
    </row>
    <row r="23" spans="1:14" x14ac:dyDescent="0.25">
      <c r="A23" s="9" t="s">
        <v>18</v>
      </c>
      <c r="B23" s="9">
        <v>35.4</v>
      </c>
      <c r="C23" s="9">
        <v>47.9</v>
      </c>
      <c r="D23" s="9">
        <v>14.7</v>
      </c>
      <c r="E23" s="9">
        <v>1.6</v>
      </c>
      <c r="F23" s="9">
        <v>0.5</v>
      </c>
      <c r="G23" s="9">
        <v>100</v>
      </c>
      <c r="H23" s="9">
        <v>823</v>
      </c>
    </row>
    <row r="24" spans="1:14" x14ac:dyDescent="0.25">
      <c r="A24" s="9" t="s">
        <v>19</v>
      </c>
      <c r="B24" s="9">
        <v>8.3000000000000007</v>
      </c>
      <c r="C24" s="9">
        <v>16.899999999999999</v>
      </c>
      <c r="D24" s="9">
        <v>74</v>
      </c>
      <c r="E24" s="9">
        <v>0.7</v>
      </c>
      <c r="F24" s="9">
        <v>0</v>
      </c>
      <c r="G24" s="9">
        <v>100</v>
      </c>
      <c r="H24" s="9">
        <v>1728</v>
      </c>
    </row>
    <row r="25" spans="1:14" x14ac:dyDescent="0.25">
      <c r="A25" s="9" t="s">
        <v>48</v>
      </c>
      <c r="B25" s="9">
        <v>73.400000000000006</v>
      </c>
      <c r="C25" s="9">
        <v>16.100000000000001</v>
      </c>
      <c r="D25" s="9">
        <v>5.5</v>
      </c>
      <c r="E25" s="9">
        <v>0</v>
      </c>
      <c r="F25" s="9">
        <v>5</v>
      </c>
      <c r="G25" s="9">
        <v>100</v>
      </c>
      <c r="H25" s="9">
        <v>885</v>
      </c>
    </row>
    <row r="26" spans="1:14" x14ac:dyDescent="0.25">
      <c r="A26" s="9" t="s">
        <v>20</v>
      </c>
      <c r="B26" s="9">
        <v>35.700000000000003</v>
      </c>
      <c r="C26" s="9">
        <v>32.9</v>
      </c>
      <c r="D26" s="9">
        <v>30.8</v>
      </c>
      <c r="E26" s="9">
        <v>0.5</v>
      </c>
      <c r="F26" s="9">
        <v>0.1</v>
      </c>
      <c r="G26" s="9">
        <v>100</v>
      </c>
      <c r="H26" s="9">
        <v>1147</v>
      </c>
    </row>
    <row r="27" spans="1:14" x14ac:dyDescent="0.25">
      <c r="A27" s="10"/>
      <c r="B27" s="10"/>
      <c r="C27" s="10"/>
      <c r="D27" s="10"/>
      <c r="E27" s="10"/>
      <c r="F27" s="10"/>
      <c r="G27" s="10"/>
      <c r="H27" s="10"/>
    </row>
    <row r="28" spans="1:14" x14ac:dyDescent="0.25">
      <c r="A28" s="10"/>
      <c r="B28" s="10"/>
      <c r="C28" s="10"/>
      <c r="D28" s="10"/>
      <c r="E28" s="10"/>
      <c r="F28" s="10"/>
      <c r="G28" s="10"/>
      <c r="H28" s="10"/>
    </row>
    <row r="29" spans="1:14" ht="15.75" thickBot="1" x14ac:dyDescent="0.3">
      <c r="A29" s="10"/>
      <c r="B29" s="10"/>
      <c r="C29" s="10"/>
      <c r="D29" s="10"/>
      <c r="E29" s="10"/>
      <c r="F29" s="10"/>
      <c r="G29" s="10"/>
      <c r="H29" s="10"/>
    </row>
    <row r="30" spans="1:14" ht="16.5" thickBot="1" x14ac:dyDescent="0.3">
      <c r="A30" s="2" t="s">
        <v>320</v>
      </c>
      <c r="B30" s="42"/>
      <c r="C30" s="42"/>
      <c r="D30" s="42"/>
      <c r="E30" s="42"/>
      <c r="F30" s="42"/>
      <c r="G30" s="10"/>
      <c r="H30" s="10"/>
      <c r="L30" s="68" t="s">
        <v>73</v>
      </c>
      <c r="M30" s="68" t="s">
        <v>74</v>
      </c>
      <c r="N30" s="68" t="s">
        <v>75</v>
      </c>
    </row>
    <row r="31" spans="1:14" ht="16.5" thickTop="1" x14ac:dyDescent="0.25">
      <c r="A31" s="3" t="s">
        <v>310</v>
      </c>
      <c r="B31" s="108" t="s">
        <v>311</v>
      </c>
      <c r="C31" s="108"/>
      <c r="D31" s="108"/>
      <c r="E31" s="3" t="s">
        <v>312</v>
      </c>
      <c r="F31" s="8"/>
      <c r="G31" s="10"/>
      <c r="H31" s="10"/>
      <c r="L31" s="56" t="s">
        <v>338</v>
      </c>
      <c r="M31" s="56" t="s">
        <v>76</v>
      </c>
      <c r="N31" s="56" t="s">
        <v>101</v>
      </c>
    </row>
    <row r="32" spans="1:14" x14ac:dyDescent="0.25">
      <c r="A32" s="8"/>
      <c r="B32" s="8" t="s">
        <v>313</v>
      </c>
      <c r="C32" s="8" t="s">
        <v>314</v>
      </c>
      <c r="D32" s="8" t="s">
        <v>315</v>
      </c>
      <c r="E32" s="8">
        <v>2018</v>
      </c>
      <c r="F32" s="8">
        <v>2019</v>
      </c>
      <c r="G32" s="10"/>
      <c r="H32" s="10"/>
      <c r="L32" s="56" t="s">
        <v>338</v>
      </c>
      <c r="M32" s="56" t="s">
        <v>76</v>
      </c>
      <c r="N32" s="56" t="s">
        <v>321</v>
      </c>
    </row>
    <row r="33" spans="1:14" ht="15.75" x14ac:dyDescent="0.25">
      <c r="A33" s="56" t="s">
        <v>316</v>
      </c>
      <c r="B33" s="56">
        <v>2.06</v>
      </c>
      <c r="C33" s="56">
        <v>4.1500000000000004</v>
      </c>
      <c r="D33" s="56">
        <v>2.99</v>
      </c>
      <c r="E33" s="56">
        <v>47</v>
      </c>
      <c r="F33" s="56">
        <v>43.3</v>
      </c>
      <c r="G33" s="10"/>
      <c r="H33" s="10"/>
      <c r="L33" s="56" t="s">
        <v>338</v>
      </c>
      <c r="M33" s="56" t="s">
        <v>76</v>
      </c>
      <c r="N33" s="56" t="s">
        <v>322</v>
      </c>
    </row>
    <row r="34" spans="1:14" ht="15.75" x14ac:dyDescent="0.25">
      <c r="A34" s="56" t="s">
        <v>317</v>
      </c>
      <c r="B34" s="56">
        <v>6.18</v>
      </c>
      <c r="C34" s="56">
        <v>3.2</v>
      </c>
      <c r="D34" s="56">
        <v>4.8600000000000003</v>
      </c>
      <c r="E34" s="56">
        <v>17.899999999999999</v>
      </c>
      <c r="F34" s="56">
        <v>18.5</v>
      </c>
      <c r="G34" s="10"/>
      <c r="H34" s="10"/>
      <c r="L34" s="56" t="s">
        <v>338</v>
      </c>
      <c r="M34" s="56" t="s">
        <v>76</v>
      </c>
      <c r="N34" s="56" t="s">
        <v>323</v>
      </c>
    </row>
    <row r="35" spans="1:14" ht="15.75" x14ac:dyDescent="0.25">
      <c r="A35" s="56" t="s">
        <v>318</v>
      </c>
      <c r="B35" s="56">
        <v>8.52</v>
      </c>
      <c r="C35" s="56">
        <v>8.2799999999999994</v>
      </c>
      <c r="D35" s="56">
        <v>8.41</v>
      </c>
      <c r="E35" s="56">
        <v>35.1</v>
      </c>
      <c r="F35" s="56">
        <v>38.1</v>
      </c>
      <c r="G35" s="10"/>
      <c r="H35" s="10"/>
      <c r="L35" s="56" t="s">
        <v>324</v>
      </c>
      <c r="M35" s="56" t="s">
        <v>76</v>
      </c>
      <c r="N35" s="56" t="s">
        <v>101</v>
      </c>
    </row>
    <row r="36" spans="1:14" ht="15.75" x14ac:dyDescent="0.25">
      <c r="A36" s="56" t="s">
        <v>319</v>
      </c>
      <c r="B36" s="56">
        <v>5.59</v>
      </c>
      <c r="C36" s="56">
        <v>5.21</v>
      </c>
      <c r="D36" s="56">
        <v>5.42</v>
      </c>
      <c r="E36" s="56"/>
      <c r="F36" s="56"/>
      <c r="G36" s="10"/>
      <c r="H36" s="10"/>
      <c r="L36" s="56" t="s">
        <v>324</v>
      </c>
      <c r="M36" s="56" t="s">
        <v>76</v>
      </c>
      <c r="N36" s="56" t="s">
        <v>321</v>
      </c>
    </row>
    <row r="37" spans="1:14" x14ac:dyDescent="0.25">
      <c r="A37" s="10"/>
      <c r="B37" s="10"/>
      <c r="C37" s="10"/>
      <c r="D37" s="10"/>
      <c r="E37" s="10"/>
      <c r="F37" s="10"/>
      <c r="G37" s="10"/>
      <c r="H37" s="10"/>
      <c r="L37" s="56" t="s">
        <v>324</v>
      </c>
      <c r="M37" s="56" t="s">
        <v>76</v>
      </c>
      <c r="N37" s="56" t="s">
        <v>322</v>
      </c>
    </row>
    <row r="38" spans="1:14" x14ac:dyDescent="0.25">
      <c r="A38" s="10"/>
      <c r="B38" s="10"/>
      <c r="C38" s="10"/>
      <c r="D38" s="10"/>
      <c r="E38" s="10"/>
      <c r="F38" s="10"/>
      <c r="G38" s="10"/>
      <c r="H38" s="10"/>
      <c r="L38" s="56" t="s">
        <v>324</v>
      </c>
      <c r="M38" s="56" t="s">
        <v>76</v>
      </c>
      <c r="N38" s="56" t="s">
        <v>323</v>
      </c>
    </row>
    <row r="39" spans="1:14" x14ac:dyDescent="0.25">
      <c r="A39" s="10"/>
      <c r="B39" s="10"/>
      <c r="C39" s="10"/>
      <c r="D39" s="10"/>
      <c r="E39" s="10"/>
      <c r="F39" s="10"/>
      <c r="G39" s="10"/>
      <c r="H39" s="10"/>
    </row>
    <row r="40" spans="1:14" ht="15.75" thickBot="1" x14ac:dyDescent="0.3">
      <c r="A40" s="10"/>
      <c r="B40" s="10"/>
      <c r="C40" s="10"/>
      <c r="D40" s="10"/>
      <c r="E40" s="10"/>
      <c r="F40" s="10"/>
      <c r="G40" s="10"/>
      <c r="H40" s="10"/>
    </row>
    <row r="41" spans="1:14" ht="21.75" thickBot="1" x14ac:dyDescent="0.3">
      <c r="A41" s="11" t="s">
        <v>70</v>
      </c>
    </row>
    <row r="42" spans="1:14" x14ac:dyDescent="0.25">
      <c r="D42" s="1" t="s">
        <v>78</v>
      </c>
    </row>
    <row r="43" spans="1:14" x14ac:dyDescent="0.25">
      <c r="A43" s="2" t="s">
        <v>27</v>
      </c>
      <c r="B43" s="2"/>
    </row>
    <row r="44" spans="1:14" x14ac:dyDescent="0.25">
      <c r="A44" s="3"/>
      <c r="B44" s="108" t="s">
        <v>24</v>
      </c>
      <c r="C44" s="108"/>
      <c r="D44" s="108"/>
    </row>
    <row r="45" spans="1:14" x14ac:dyDescent="0.25">
      <c r="A45" s="8" t="s">
        <v>41</v>
      </c>
      <c r="B45" s="8" t="s">
        <v>3</v>
      </c>
      <c r="C45" s="8" t="s">
        <v>4</v>
      </c>
      <c r="D45" s="8" t="s">
        <v>25</v>
      </c>
    </row>
    <row r="46" spans="1:14" x14ac:dyDescent="0.25">
      <c r="A46" s="9" t="s">
        <v>35</v>
      </c>
      <c r="B46" s="9">
        <v>3.5</v>
      </c>
      <c r="C46" s="9">
        <v>35.9</v>
      </c>
      <c r="D46" s="9">
        <v>30.7</v>
      </c>
      <c r="E46" s="1" t="str">
        <f>B46&amp;$D$42</f>
        <v>3.5%</v>
      </c>
    </row>
    <row r="47" spans="1:14" x14ac:dyDescent="0.25">
      <c r="A47" s="9" t="s">
        <v>36</v>
      </c>
      <c r="B47" s="9">
        <v>3.6</v>
      </c>
      <c r="C47" s="9">
        <v>29.8</v>
      </c>
      <c r="D47" s="9">
        <v>24.2</v>
      </c>
      <c r="E47" s="1" t="str">
        <f t="shared" ref="E47:E58" si="0">B47&amp;$D$42</f>
        <v>3.6%</v>
      </c>
    </row>
    <row r="48" spans="1:14" x14ac:dyDescent="0.25">
      <c r="A48" s="9" t="s">
        <v>34</v>
      </c>
      <c r="B48" s="9">
        <v>3.9</v>
      </c>
      <c r="C48" s="9">
        <v>92.8</v>
      </c>
      <c r="D48" s="9">
        <v>92.5</v>
      </c>
      <c r="E48" s="1" t="str">
        <f t="shared" si="0"/>
        <v>3.9%</v>
      </c>
    </row>
    <row r="49" spans="1:6" x14ac:dyDescent="0.25">
      <c r="A49" s="9" t="s">
        <v>33</v>
      </c>
      <c r="B49" s="9">
        <v>5.6</v>
      </c>
      <c r="C49" s="9">
        <v>45.9</v>
      </c>
      <c r="D49" s="9">
        <v>48</v>
      </c>
      <c r="E49" s="1" t="str">
        <f t="shared" si="0"/>
        <v>5.6%</v>
      </c>
    </row>
    <row r="50" spans="1:6" x14ac:dyDescent="0.25">
      <c r="A50" s="9" t="s">
        <v>37</v>
      </c>
      <c r="B50" s="9">
        <v>6.2</v>
      </c>
      <c r="C50" s="9">
        <v>26.3</v>
      </c>
      <c r="D50" s="9">
        <v>20.2</v>
      </c>
      <c r="E50" s="1" t="str">
        <f t="shared" si="0"/>
        <v>6.2%</v>
      </c>
    </row>
    <row r="51" spans="1:6" x14ac:dyDescent="0.25">
      <c r="A51" s="9" t="s">
        <v>38</v>
      </c>
      <c r="B51" s="9">
        <v>9</v>
      </c>
      <c r="C51" s="9">
        <v>21.5</v>
      </c>
      <c r="D51" s="9">
        <v>14.3</v>
      </c>
      <c r="E51" s="1" t="str">
        <f t="shared" si="0"/>
        <v>9%</v>
      </c>
    </row>
    <row r="52" spans="1:6" x14ac:dyDescent="0.25">
      <c r="A52" s="9" t="s">
        <v>32</v>
      </c>
      <c r="B52" s="9">
        <v>13.4</v>
      </c>
      <c r="C52" s="9">
        <v>20.9</v>
      </c>
      <c r="D52" s="9">
        <v>12.7</v>
      </c>
      <c r="E52" s="1" t="str">
        <f t="shared" si="0"/>
        <v>13.4%</v>
      </c>
    </row>
    <row r="53" spans="1:6" x14ac:dyDescent="0.25">
      <c r="A53" s="9" t="s">
        <v>39</v>
      </c>
      <c r="B53" s="9">
        <v>15.2</v>
      </c>
      <c r="C53" s="9">
        <v>19.8</v>
      </c>
      <c r="D53" s="9">
        <v>11.6</v>
      </c>
      <c r="E53" s="1" t="str">
        <f t="shared" si="0"/>
        <v>15.2%</v>
      </c>
    </row>
    <row r="54" spans="1:6" x14ac:dyDescent="0.25">
      <c r="A54" s="9" t="s">
        <v>29</v>
      </c>
      <c r="B54" s="9">
        <v>18.2</v>
      </c>
      <c r="C54" s="9">
        <v>19.5</v>
      </c>
      <c r="D54" s="9">
        <v>11.7</v>
      </c>
      <c r="E54" s="1" t="str">
        <f t="shared" si="0"/>
        <v>18.2%</v>
      </c>
    </row>
    <row r="55" spans="1:6" x14ac:dyDescent="0.25">
      <c r="A55" s="9" t="s">
        <v>28</v>
      </c>
      <c r="B55" s="9">
        <v>25.3</v>
      </c>
      <c r="C55" s="9">
        <v>21.7</v>
      </c>
      <c r="D55" s="9">
        <v>14.2</v>
      </c>
      <c r="E55" s="1" t="str">
        <f t="shared" si="0"/>
        <v>25.3%</v>
      </c>
    </row>
    <row r="56" spans="1:6" x14ac:dyDescent="0.25">
      <c r="A56" s="9" t="s">
        <v>31</v>
      </c>
      <c r="B56" s="9">
        <v>50.1</v>
      </c>
      <c r="C56" s="9">
        <v>22.7</v>
      </c>
      <c r="D56" s="9">
        <v>16</v>
      </c>
      <c r="E56" s="1" t="str">
        <f t="shared" si="0"/>
        <v>50.1%</v>
      </c>
    </row>
    <row r="57" spans="1:6" x14ac:dyDescent="0.25">
      <c r="A57" s="9" t="s">
        <v>40</v>
      </c>
      <c r="B57" s="9">
        <v>52.7</v>
      </c>
      <c r="C57" s="9">
        <v>33.200000000000003</v>
      </c>
      <c r="D57" s="9">
        <v>24</v>
      </c>
      <c r="E57" s="1" t="str">
        <f t="shared" si="0"/>
        <v>52.7%</v>
      </c>
    </row>
    <row r="58" spans="1:6" x14ac:dyDescent="0.25">
      <c r="A58" s="9" t="s">
        <v>30</v>
      </c>
      <c r="B58" s="9">
        <v>92.3</v>
      </c>
      <c r="C58" s="9">
        <v>67.599999999999994</v>
      </c>
      <c r="D58" s="9">
        <v>59.9</v>
      </c>
      <c r="E58" s="1" t="str">
        <f t="shared" si="0"/>
        <v>92.3%</v>
      </c>
    </row>
    <row r="59" spans="1:6" x14ac:dyDescent="0.25">
      <c r="A59" s="9" t="s">
        <v>42</v>
      </c>
      <c r="B59" s="9">
        <v>28.2</v>
      </c>
      <c r="C59" s="9">
        <v>38.799999999999997</v>
      </c>
      <c r="D59" s="9">
        <v>33.6</v>
      </c>
    </row>
    <row r="61" spans="1:6" x14ac:dyDescent="0.25">
      <c r="A61" s="2" t="s">
        <v>302</v>
      </c>
    </row>
    <row r="62" spans="1:6" x14ac:dyDescent="0.25">
      <c r="A62" s="8"/>
      <c r="B62" s="8" t="s">
        <v>101</v>
      </c>
    </row>
    <row r="63" spans="1:6" x14ac:dyDescent="0.25">
      <c r="A63" s="102" t="s">
        <v>293</v>
      </c>
      <c r="B63" s="102">
        <v>0.1</v>
      </c>
      <c r="F63" s="56"/>
    </row>
    <row r="64" spans="1:6" x14ac:dyDescent="0.25">
      <c r="A64" s="102" t="s">
        <v>294</v>
      </c>
      <c r="B64" s="102">
        <v>7.6</v>
      </c>
      <c r="F64" s="56"/>
    </row>
    <row r="65" spans="1:6" x14ac:dyDescent="0.25">
      <c r="A65" s="102" t="s">
        <v>295</v>
      </c>
      <c r="B65" s="102">
        <v>8.3000000000000007</v>
      </c>
      <c r="C65" s="56" t="s">
        <v>294</v>
      </c>
      <c r="D65" s="1">
        <f>D64+5</f>
        <v>5</v>
      </c>
      <c r="E65" s="1" t="str">
        <f>D65&amp;" hrs"</f>
        <v>5 hrs</v>
      </c>
      <c r="F65" s="56">
        <v>7.6</v>
      </c>
    </row>
    <row r="66" spans="1:6" x14ac:dyDescent="0.25">
      <c r="A66" s="102" t="s">
        <v>296</v>
      </c>
      <c r="B66" s="102">
        <v>26.6</v>
      </c>
      <c r="D66" s="1">
        <f t="shared" ref="D66:D84" si="1">D65+5</f>
        <v>10</v>
      </c>
      <c r="E66" s="1" t="str">
        <f t="shared" ref="E66:E84" si="2">D66&amp;" hrs"</f>
        <v>10 hrs</v>
      </c>
      <c r="F66" s="56">
        <v>7.6</v>
      </c>
    </row>
    <row r="67" spans="1:6" x14ac:dyDescent="0.25">
      <c r="A67" s="102" t="s">
        <v>297</v>
      </c>
      <c r="B67" s="102">
        <v>22.7</v>
      </c>
      <c r="D67" s="1">
        <f t="shared" si="1"/>
        <v>15</v>
      </c>
      <c r="E67" s="1" t="str">
        <f t="shared" si="2"/>
        <v>15 hrs</v>
      </c>
      <c r="F67" s="56">
        <v>7.6</v>
      </c>
    </row>
    <row r="68" spans="1:6" x14ac:dyDescent="0.25">
      <c r="A68" s="102" t="s">
        <v>298</v>
      </c>
      <c r="B68" s="102">
        <v>14.5</v>
      </c>
      <c r="D68" s="1">
        <f t="shared" si="1"/>
        <v>20</v>
      </c>
      <c r="E68" s="1" t="str">
        <f t="shared" si="2"/>
        <v>20 hrs</v>
      </c>
      <c r="F68" s="56">
        <v>7.6</v>
      </c>
    </row>
    <row r="69" spans="1:6" x14ac:dyDescent="0.25">
      <c r="A69" s="102" t="s">
        <v>299</v>
      </c>
      <c r="B69" s="102">
        <v>10.6</v>
      </c>
      <c r="D69" s="1">
        <f t="shared" si="1"/>
        <v>25</v>
      </c>
      <c r="E69" s="1" t="str">
        <f t="shared" si="2"/>
        <v>25 hrs</v>
      </c>
      <c r="F69" s="56">
        <v>8.3000000000000007</v>
      </c>
    </row>
    <row r="70" spans="1:6" x14ac:dyDescent="0.25">
      <c r="A70" s="102" t="s">
        <v>300</v>
      </c>
      <c r="B70" s="102">
        <v>9.6999999999999993</v>
      </c>
      <c r="C70" s="56" t="s">
        <v>295</v>
      </c>
      <c r="D70" s="1">
        <f t="shared" si="1"/>
        <v>30</v>
      </c>
      <c r="E70" s="1" t="str">
        <f t="shared" si="2"/>
        <v>30 hrs</v>
      </c>
      <c r="F70" s="56">
        <v>8.3000000000000007</v>
      </c>
    </row>
    <row r="71" spans="1:6" x14ac:dyDescent="0.25">
      <c r="A71" s="102" t="s">
        <v>301</v>
      </c>
      <c r="B71" s="102">
        <v>100</v>
      </c>
      <c r="D71" s="1">
        <f t="shared" si="1"/>
        <v>35</v>
      </c>
      <c r="E71" s="1" t="str">
        <f t="shared" si="2"/>
        <v>35 hrs</v>
      </c>
      <c r="F71" s="56">
        <v>26.6</v>
      </c>
    </row>
    <row r="72" spans="1:6" x14ac:dyDescent="0.25">
      <c r="C72" s="56" t="s">
        <v>296</v>
      </c>
      <c r="D72" s="1">
        <f t="shared" si="1"/>
        <v>40</v>
      </c>
      <c r="E72" s="1" t="str">
        <f t="shared" si="2"/>
        <v>40 hrs</v>
      </c>
      <c r="F72" s="56">
        <v>26.6</v>
      </c>
    </row>
    <row r="73" spans="1:6" x14ac:dyDescent="0.25">
      <c r="D73" s="1">
        <f t="shared" si="1"/>
        <v>45</v>
      </c>
      <c r="E73" s="1" t="str">
        <f t="shared" si="2"/>
        <v>45 hrs</v>
      </c>
      <c r="F73" s="56">
        <v>22.7</v>
      </c>
    </row>
    <row r="74" spans="1:6" x14ac:dyDescent="0.25">
      <c r="C74" s="56" t="s">
        <v>297</v>
      </c>
      <c r="D74" s="1">
        <f t="shared" si="1"/>
        <v>50</v>
      </c>
      <c r="E74" s="1" t="str">
        <f t="shared" si="2"/>
        <v>50 hrs</v>
      </c>
      <c r="F74" s="56">
        <v>22.7</v>
      </c>
    </row>
    <row r="75" spans="1:6" x14ac:dyDescent="0.25">
      <c r="D75" s="1">
        <f t="shared" si="1"/>
        <v>55</v>
      </c>
      <c r="E75" s="1" t="str">
        <f t="shared" si="2"/>
        <v>55 hrs</v>
      </c>
      <c r="F75" s="56">
        <v>14.5</v>
      </c>
    </row>
    <row r="76" spans="1:6" x14ac:dyDescent="0.25">
      <c r="C76" s="56" t="s">
        <v>298</v>
      </c>
      <c r="D76" s="1">
        <f t="shared" si="1"/>
        <v>60</v>
      </c>
      <c r="E76" s="1" t="str">
        <f t="shared" si="2"/>
        <v>60 hrs</v>
      </c>
      <c r="F76" s="56">
        <v>14.5</v>
      </c>
    </row>
    <row r="77" spans="1:6" x14ac:dyDescent="0.25">
      <c r="D77" s="1">
        <f t="shared" si="1"/>
        <v>65</v>
      </c>
      <c r="E77" s="1" t="str">
        <f t="shared" si="2"/>
        <v>65 hrs</v>
      </c>
      <c r="F77" s="56">
        <v>10.6</v>
      </c>
    </row>
    <row r="78" spans="1:6" x14ac:dyDescent="0.25">
      <c r="C78" s="56" t="s">
        <v>299</v>
      </c>
      <c r="D78" s="1">
        <f t="shared" si="1"/>
        <v>70</v>
      </c>
      <c r="E78" s="1" t="str">
        <f t="shared" si="2"/>
        <v>70 hrs</v>
      </c>
      <c r="F78" s="56">
        <v>10.6</v>
      </c>
    </row>
    <row r="79" spans="1:6" x14ac:dyDescent="0.25">
      <c r="D79" s="1">
        <f t="shared" si="1"/>
        <v>75</v>
      </c>
      <c r="E79" s="1" t="str">
        <f t="shared" si="2"/>
        <v>75 hrs</v>
      </c>
      <c r="F79" s="56">
        <v>9.6999999999999993</v>
      </c>
    </row>
    <row r="80" spans="1:6" x14ac:dyDescent="0.25">
      <c r="C80" s="56" t="s">
        <v>300</v>
      </c>
      <c r="D80" s="1">
        <f t="shared" si="1"/>
        <v>80</v>
      </c>
      <c r="E80" s="1" t="str">
        <f t="shared" si="2"/>
        <v>80 hrs</v>
      </c>
      <c r="F80" s="56">
        <v>9.6999999999999993</v>
      </c>
    </row>
    <row r="81" spans="1:6" x14ac:dyDescent="0.25">
      <c r="D81" s="1">
        <f>D80+5</f>
        <v>85</v>
      </c>
      <c r="E81" s="1" t="str">
        <f t="shared" si="2"/>
        <v>85 hrs</v>
      </c>
      <c r="F81" s="56">
        <v>9.6999999999999993</v>
      </c>
    </row>
    <row r="82" spans="1:6" x14ac:dyDescent="0.25">
      <c r="D82" s="1">
        <f t="shared" si="1"/>
        <v>90</v>
      </c>
      <c r="E82" s="1" t="str">
        <f t="shared" si="2"/>
        <v>90 hrs</v>
      </c>
      <c r="F82" s="56">
        <v>9.6999999999999993</v>
      </c>
    </row>
    <row r="83" spans="1:6" x14ac:dyDescent="0.25">
      <c r="D83" s="1">
        <f t="shared" si="1"/>
        <v>95</v>
      </c>
      <c r="E83" s="1" t="str">
        <f t="shared" si="2"/>
        <v>95 hrs</v>
      </c>
      <c r="F83" s="56">
        <v>9.6999999999999993</v>
      </c>
    </row>
    <row r="84" spans="1:6" x14ac:dyDescent="0.25">
      <c r="D84" s="1">
        <f t="shared" si="1"/>
        <v>100</v>
      </c>
      <c r="E84" s="1" t="str">
        <f t="shared" si="2"/>
        <v>100 hrs</v>
      </c>
      <c r="F84" s="56">
        <v>9.6999999999999993</v>
      </c>
    </row>
    <row r="87" spans="1:6" x14ac:dyDescent="0.25">
      <c r="A87" s="69" t="s">
        <v>325</v>
      </c>
      <c r="B87" s="69"/>
      <c r="C87" s="69"/>
    </row>
    <row r="88" spans="1:6" x14ac:dyDescent="0.25">
      <c r="A88" s="70" t="s">
        <v>326</v>
      </c>
      <c r="B88" s="70" t="s">
        <v>76</v>
      </c>
      <c r="C88" s="70" t="s">
        <v>77</v>
      </c>
    </row>
    <row r="89" spans="1:6" x14ac:dyDescent="0.25">
      <c r="A89" s="71" t="s">
        <v>327</v>
      </c>
      <c r="B89" s="72">
        <v>16.7</v>
      </c>
      <c r="C89" s="72">
        <v>2018</v>
      </c>
    </row>
    <row r="90" spans="1:6" x14ac:dyDescent="0.25">
      <c r="A90" s="71" t="s">
        <v>328</v>
      </c>
      <c r="B90" s="72">
        <v>15.7</v>
      </c>
      <c r="C90" s="72">
        <v>2192</v>
      </c>
    </row>
    <row r="91" spans="1:6" x14ac:dyDescent="0.25">
      <c r="A91" s="71" t="s">
        <v>329</v>
      </c>
      <c r="B91" s="72">
        <v>14.2</v>
      </c>
      <c r="C91" s="72">
        <v>2298</v>
      </c>
    </row>
    <row r="92" spans="1:6" x14ac:dyDescent="0.25">
      <c r="A92" s="71" t="s">
        <v>330</v>
      </c>
      <c r="B92" s="72">
        <v>13</v>
      </c>
      <c r="C92" s="72">
        <v>2377</v>
      </c>
    </row>
    <row r="93" spans="1:6" x14ac:dyDescent="0.25">
      <c r="A93" s="71" t="s">
        <v>331</v>
      </c>
      <c r="B93" s="72">
        <v>11.2</v>
      </c>
      <c r="C93" s="72">
        <v>2390</v>
      </c>
    </row>
    <row r="94" spans="1:6" x14ac:dyDescent="0.25">
      <c r="A94" s="71" t="s">
        <v>332</v>
      </c>
      <c r="B94" s="72">
        <v>11.9</v>
      </c>
      <c r="C94" s="72">
        <v>2394</v>
      </c>
    </row>
    <row r="95" spans="1:6" x14ac:dyDescent="0.25">
      <c r="A95" s="71" t="s">
        <v>333</v>
      </c>
      <c r="B95" s="72">
        <v>10.3</v>
      </c>
      <c r="C95" s="72">
        <v>2573</v>
      </c>
    </row>
    <row r="96" spans="1:6" x14ac:dyDescent="0.25">
      <c r="A96" s="71" t="s">
        <v>334</v>
      </c>
      <c r="B96" s="72">
        <v>13.9</v>
      </c>
      <c r="C96" s="72">
        <v>2965</v>
      </c>
    </row>
    <row r="97" spans="1:3" x14ac:dyDescent="0.25">
      <c r="A97" s="71" t="s">
        <v>335</v>
      </c>
      <c r="B97" s="72">
        <v>10.1</v>
      </c>
      <c r="C97" s="72">
        <v>3110</v>
      </c>
    </row>
    <row r="98" spans="1:3" x14ac:dyDescent="0.25">
      <c r="A98" s="71" t="s">
        <v>336</v>
      </c>
      <c r="B98" s="72">
        <v>9.6</v>
      </c>
      <c r="C98" s="72">
        <v>3492</v>
      </c>
    </row>
    <row r="104" spans="1:3" ht="14.25" customHeight="1" x14ac:dyDescent="0.25"/>
    <row r="109" spans="1:3" ht="15.75" thickBot="1" x14ac:dyDescent="0.3"/>
    <row r="110" spans="1:3" ht="21.75" thickBot="1" x14ac:dyDescent="0.3">
      <c r="A110" s="11" t="s">
        <v>87</v>
      </c>
    </row>
    <row r="112" spans="1:3" x14ac:dyDescent="0.25">
      <c r="A112" s="2" t="s">
        <v>27</v>
      </c>
      <c r="B112" s="2"/>
    </row>
    <row r="113" spans="1:9" x14ac:dyDescent="0.25">
      <c r="A113" s="3"/>
      <c r="B113" s="108" t="s">
        <v>24</v>
      </c>
      <c r="C113" s="108"/>
      <c r="D113" s="108"/>
      <c r="G113" s="3"/>
      <c r="H113" s="3" t="s">
        <v>21</v>
      </c>
    </row>
    <row r="114" spans="1:9" x14ac:dyDescent="0.25">
      <c r="A114" s="8" t="s">
        <v>41</v>
      </c>
      <c r="B114" s="8" t="s">
        <v>3</v>
      </c>
      <c r="C114" s="8" t="s">
        <v>4</v>
      </c>
      <c r="D114" s="8" t="s">
        <v>25</v>
      </c>
      <c r="G114" s="4" t="s">
        <v>88</v>
      </c>
      <c r="H114" s="4">
        <v>33.6</v>
      </c>
      <c r="I114" s="1" t="str">
        <f>H114&amp;"%"</f>
        <v>33.6%</v>
      </c>
    </row>
    <row r="115" spans="1:9" x14ac:dyDescent="0.25">
      <c r="A115" s="9" t="s">
        <v>42</v>
      </c>
      <c r="B115" s="9">
        <v>28.2</v>
      </c>
      <c r="C115" s="9">
        <v>38.799999999999997</v>
      </c>
      <c r="D115" s="9">
        <v>33.6</v>
      </c>
      <c r="H115" s="1">
        <f>100-H114</f>
        <v>66.400000000000006</v>
      </c>
    </row>
    <row r="132" spans="1:3" ht="15.75" thickBot="1" x14ac:dyDescent="0.3"/>
    <row r="133" spans="1:3" ht="21.75" thickBot="1" x14ac:dyDescent="0.3">
      <c r="A133" s="11" t="s">
        <v>309</v>
      </c>
    </row>
    <row r="135" spans="1:3" x14ac:dyDescent="0.25">
      <c r="A135" s="73"/>
      <c r="B135" s="73" t="s">
        <v>309</v>
      </c>
      <c r="C135" s="73" t="s">
        <v>22</v>
      </c>
    </row>
    <row r="136" spans="1:3" x14ac:dyDescent="0.25">
      <c r="A136" s="4" t="s">
        <v>18</v>
      </c>
      <c r="B136" s="4">
        <v>3</v>
      </c>
      <c r="C136" s="4">
        <v>5</v>
      </c>
    </row>
    <row r="152" spans="1:12" ht="15.75" thickBot="1" x14ac:dyDescent="0.3"/>
    <row r="153" spans="1:12" ht="21.75" thickBot="1" x14ac:dyDescent="0.3">
      <c r="A153" s="11" t="s">
        <v>23</v>
      </c>
    </row>
    <row r="155" spans="1:12" x14ac:dyDescent="0.25">
      <c r="A155" s="2" t="s">
        <v>2</v>
      </c>
    </row>
    <row r="156" spans="1:12" x14ac:dyDescent="0.25">
      <c r="A156" s="3"/>
      <c r="B156" s="3" t="s">
        <v>3</v>
      </c>
      <c r="C156" s="3" t="s">
        <v>4</v>
      </c>
      <c r="K156" s="1" t="s">
        <v>3</v>
      </c>
      <c r="L156" s="1" t="s">
        <v>4</v>
      </c>
    </row>
    <row r="157" spans="1:12" x14ac:dyDescent="0.25">
      <c r="A157" s="4" t="s">
        <v>5</v>
      </c>
      <c r="B157" s="4">
        <v>97.4</v>
      </c>
      <c r="C157" s="4">
        <v>98.7</v>
      </c>
      <c r="J157" s="1" t="s">
        <v>21</v>
      </c>
      <c r="K157" s="1">
        <f>VLOOKUP($J$157, $A$157:$C$177,2,0)</f>
        <v>97.8</v>
      </c>
      <c r="L157" s="1">
        <f>VLOOKUP($J$157, $A$157:$C$177,3,0)</f>
        <v>96.7</v>
      </c>
    </row>
    <row r="158" spans="1:12" x14ac:dyDescent="0.25">
      <c r="A158" s="4" t="s">
        <v>6</v>
      </c>
      <c r="B158" s="4">
        <v>97</v>
      </c>
      <c r="C158" s="4">
        <v>94.8</v>
      </c>
      <c r="J158" s="1" t="s">
        <v>79</v>
      </c>
      <c r="K158" s="1">
        <v>100</v>
      </c>
      <c r="L158" s="1">
        <v>100</v>
      </c>
    </row>
    <row r="159" spans="1:12" x14ac:dyDescent="0.25">
      <c r="A159" s="4" t="s">
        <v>7</v>
      </c>
      <c r="B159" s="4">
        <v>98.3</v>
      </c>
      <c r="C159" s="4">
        <v>98.5</v>
      </c>
    </row>
    <row r="160" spans="1:12" x14ac:dyDescent="0.25">
      <c r="A160" s="4" t="s">
        <v>8</v>
      </c>
      <c r="B160" s="4">
        <v>100</v>
      </c>
      <c r="C160" s="4">
        <v>97</v>
      </c>
    </row>
    <row r="161" spans="1:3" x14ac:dyDescent="0.25">
      <c r="A161" s="4" t="s">
        <v>9</v>
      </c>
      <c r="B161" s="4">
        <v>98.1</v>
      </c>
      <c r="C161" s="4">
        <v>97.5</v>
      </c>
    </row>
    <row r="162" spans="1:3" x14ac:dyDescent="0.25">
      <c r="A162" s="4" t="s">
        <v>10</v>
      </c>
      <c r="B162" s="4">
        <v>100</v>
      </c>
      <c r="C162" s="4">
        <v>98.7</v>
      </c>
    </row>
    <row r="163" spans="1:3" x14ac:dyDescent="0.25">
      <c r="A163" s="4" t="s">
        <v>11</v>
      </c>
      <c r="B163" s="4">
        <v>99.4</v>
      </c>
      <c r="C163" s="4">
        <v>97.8</v>
      </c>
    </row>
    <row r="164" spans="1:3" x14ac:dyDescent="0.25">
      <c r="A164" s="4" t="s">
        <v>12</v>
      </c>
      <c r="B164" s="4">
        <v>96.2</v>
      </c>
      <c r="C164" s="4">
        <v>94.5</v>
      </c>
    </row>
    <row r="165" spans="1:3" x14ac:dyDescent="0.25">
      <c r="A165" s="4" t="s">
        <v>149</v>
      </c>
      <c r="B165" s="4">
        <v>96.8</v>
      </c>
      <c r="C165" s="4">
        <v>95.1</v>
      </c>
    </row>
    <row r="166" spans="1:3" x14ac:dyDescent="0.25">
      <c r="A166" s="4" t="s">
        <v>13</v>
      </c>
      <c r="B166" s="4">
        <v>99.3</v>
      </c>
      <c r="C166" s="4">
        <v>99.1</v>
      </c>
    </row>
    <row r="167" spans="1:3" x14ac:dyDescent="0.25">
      <c r="A167" s="4" t="s">
        <v>148</v>
      </c>
      <c r="B167" s="4">
        <v>98.9</v>
      </c>
      <c r="C167" s="4">
        <v>98</v>
      </c>
    </row>
    <row r="168" spans="1:3" x14ac:dyDescent="0.25">
      <c r="A168" s="4" t="s">
        <v>14</v>
      </c>
      <c r="B168" s="4">
        <v>98.4</v>
      </c>
      <c r="C168" s="4">
        <v>98.8</v>
      </c>
    </row>
    <row r="169" spans="1:3" x14ac:dyDescent="0.25">
      <c r="A169" s="4" t="s">
        <v>15</v>
      </c>
      <c r="B169" s="4">
        <v>96</v>
      </c>
      <c r="C169" s="4">
        <v>93.3</v>
      </c>
    </row>
    <row r="170" spans="1:3" x14ac:dyDescent="0.25">
      <c r="A170" s="4" t="s">
        <v>16</v>
      </c>
      <c r="B170" s="4">
        <v>96.1</v>
      </c>
      <c r="C170" s="4">
        <v>93.4</v>
      </c>
    </row>
    <row r="171" spans="1:3" x14ac:dyDescent="0.25">
      <c r="A171" s="4" t="s">
        <v>17</v>
      </c>
      <c r="B171" s="4">
        <v>99.9</v>
      </c>
      <c r="C171" s="4">
        <v>99.6</v>
      </c>
    </row>
    <row r="172" spans="1:3" x14ac:dyDescent="0.25">
      <c r="A172" s="4" t="s">
        <v>129</v>
      </c>
      <c r="B172" s="4">
        <v>99</v>
      </c>
      <c r="C172" s="4">
        <v>99.7</v>
      </c>
    </row>
    <row r="173" spans="1:3" x14ac:dyDescent="0.25">
      <c r="A173" s="4" t="s">
        <v>18</v>
      </c>
      <c r="B173" s="4">
        <v>96.8</v>
      </c>
      <c r="C173" s="4">
        <v>95.9</v>
      </c>
    </row>
    <row r="174" spans="1:3" x14ac:dyDescent="0.25">
      <c r="A174" s="4" t="s">
        <v>19</v>
      </c>
      <c r="B174" s="4">
        <v>98.5</v>
      </c>
      <c r="C174" s="4">
        <v>97.3</v>
      </c>
    </row>
    <row r="175" spans="1:3" x14ac:dyDescent="0.25">
      <c r="A175" s="4" t="s">
        <v>150</v>
      </c>
      <c r="B175" s="4">
        <v>98.8</v>
      </c>
      <c r="C175" s="4">
        <v>97.1</v>
      </c>
    </row>
    <row r="176" spans="1:3" x14ac:dyDescent="0.25">
      <c r="A176" s="4" t="s">
        <v>20</v>
      </c>
      <c r="B176" s="4">
        <v>98.9</v>
      </c>
      <c r="C176" s="4">
        <v>99.2</v>
      </c>
    </row>
    <row r="177" spans="1:9" x14ac:dyDescent="0.25">
      <c r="A177" s="4" t="s">
        <v>21</v>
      </c>
      <c r="B177" s="4">
        <v>97.8</v>
      </c>
      <c r="C177" s="4">
        <v>96.7</v>
      </c>
    </row>
    <row r="181" spans="1:9" ht="15.75" thickBot="1" x14ac:dyDescent="0.3"/>
    <row r="182" spans="1:9" ht="21.75" thickBot="1" x14ac:dyDescent="0.3">
      <c r="A182" s="11" t="s">
        <v>71</v>
      </c>
    </row>
    <row r="184" spans="1:9" x14ac:dyDescent="0.25">
      <c r="A184" s="2" t="s">
        <v>89</v>
      </c>
    </row>
    <row r="185" spans="1:9" x14ac:dyDescent="0.25">
      <c r="A185" s="2" t="s">
        <v>90</v>
      </c>
      <c r="H185"/>
    </row>
    <row r="186" spans="1:9" ht="30" x14ac:dyDescent="0.25">
      <c r="A186" s="16" t="s">
        <v>69</v>
      </c>
      <c r="B186" s="16" t="s">
        <v>91</v>
      </c>
      <c r="C186" s="16" t="s">
        <v>92</v>
      </c>
      <c r="G186" s="3"/>
      <c r="H186" s="3" t="s">
        <v>21</v>
      </c>
      <c r="I186" s="1" t="s">
        <v>233</v>
      </c>
    </row>
    <row r="187" spans="1:9" x14ac:dyDescent="0.25">
      <c r="A187" s="4" t="s">
        <v>93</v>
      </c>
      <c r="B187" s="4">
        <v>42</v>
      </c>
      <c r="C187" s="4">
        <v>61</v>
      </c>
      <c r="G187" s="4" t="s">
        <v>91</v>
      </c>
      <c r="H187" s="4">
        <v>42</v>
      </c>
      <c r="I187" s="1">
        <v>30</v>
      </c>
    </row>
    <row r="188" spans="1:9" x14ac:dyDescent="0.25">
      <c r="A188" s="4" t="s">
        <v>94</v>
      </c>
      <c r="B188" s="4">
        <v>45</v>
      </c>
      <c r="C188" s="4">
        <v>65</v>
      </c>
      <c r="G188" s="4" t="s">
        <v>92</v>
      </c>
      <c r="H188" s="4">
        <v>61</v>
      </c>
      <c r="I188" s="1">
        <v>30</v>
      </c>
    </row>
    <row r="189" spans="1:9" x14ac:dyDescent="0.25">
      <c r="A189" s="4" t="s">
        <v>95</v>
      </c>
      <c r="B189" s="4">
        <v>57</v>
      </c>
      <c r="C189" s="4">
        <v>87</v>
      </c>
    </row>
    <row r="191" spans="1:9" x14ac:dyDescent="0.25">
      <c r="A191" s="1" t="s">
        <v>0</v>
      </c>
    </row>
    <row r="195" spans="7:8" x14ac:dyDescent="0.25">
      <c r="H195"/>
    </row>
    <row r="199" spans="7:8" x14ac:dyDescent="0.25">
      <c r="G199"/>
    </row>
    <row r="200" spans="7:8" x14ac:dyDescent="0.25">
      <c r="H200"/>
    </row>
    <row r="216" spans="6:6" x14ac:dyDescent="0.25">
      <c r="F216"/>
    </row>
  </sheetData>
  <sortState ref="C67:C76">
    <sortCondition ref="C202:C211"/>
  </sortState>
  <mergeCells count="6">
    <mergeCell ref="A5:A6"/>
    <mergeCell ref="B5:G5"/>
    <mergeCell ref="H5:H6"/>
    <mergeCell ref="B113:D113"/>
    <mergeCell ref="B44:D44"/>
    <mergeCell ref="B31:D31"/>
  </mergeCells>
  <dataValidations count="2">
    <dataValidation type="list" allowBlank="1" showInputMessage="1" showErrorMessage="1" sqref="J157">
      <formula1>$A$157:$A$177</formula1>
    </dataValidation>
    <dataValidation type="list" allowBlank="1" showInputMessage="1" showErrorMessage="1" sqref="A136">
      <formula1>$A$138:$A$152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87"/>
  <sheetViews>
    <sheetView topLeftCell="A37" workbookViewId="0">
      <selection activeCell="E56" sqref="E56:E61"/>
    </sheetView>
  </sheetViews>
  <sheetFormatPr defaultRowHeight="15" x14ac:dyDescent="0.25"/>
  <cols>
    <col min="1" max="1" width="20.7109375" customWidth="1"/>
    <col min="2" max="2" width="15.140625" customWidth="1"/>
    <col min="3" max="3" width="42.7109375" customWidth="1"/>
    <col min="4" max="4" width="15.140625" customWidth="1"/>
  </cols>
  <sheetData>
    <row r="1" spans="1:20" ht="23.25" x14ac:dyDescent="0.25">
      <c r="A1" s="12" t="s">
        <v>151</v>
      </c>
    </row>
    <row r="3" spans="1:20" ht="21" customHeight="1" x14ac:dyDescent="0.25">
      <c r="A3" s="118" t="s">
        <v>341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</row>
    <row r="4" spans="1:20" ht="21" customHeight="1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</row>
    <row r="6" spans="1:20" x14ac:dyDescent="0.25">
      <c r="A6" s="30" t="s">
        <v>363</v>
      </c>
    </row>
    <row r="7" spans="1:20" x14ac:dyDescent="0.25">
      <c r="A7" s="89"/>
      <c r="B7" s="89" t="s">
        <v>342</v>
      </c>
      <c r="C7" s="89"/>
      <c r="D7" s="89" t="s">
        <v>343</v>
      </c>
    </row>
    <row r="8" spans="1:20" x14ac:dyDescent="0.25">
      <c r="A8" s="89" t="s">
        <v>26</v>
      </c>
      <c r="B8" s="89" t="s">
        <v>348</v>
      </c>
      <c r="C8" s="89" t="s">
        <v>344</v>
      </c>
      <c r="D8" s="89"/>
    </row>
    <row r="9" spans="1:20" x14ac:dyDescent="0.25">
      <c r="A9" s="43" t="s">
        <v>16</v>
      </c>
      <c r="B9" s="43">
        <v>6504</v>
      </c>
      <c r="C9" s="43">
        <v>2429</v>
      </c>
      <c r="D9" s="43">
        <v>37.35</v>
      </c>
    </row>
    <row r="10" spans="1:20" x14ac:dyDescent="0.25">
      <c r="A10" s="43" t="s">
        <v>43</v>
      </c>
      <c r="B10" s="43">
        <v>2219</v>
      </c>
      <c r="C10" s="43">
        <v>712</v>
      </c>
      <c r="D10" s="43">
        <v>32.090000000000003</v>
      </c>
    </row>
    <row r="11" spans="1:20" x14ac:dyDescent="0.25">
      <c r="A11" s="43" t="s">
        <v>12</v>
      </c>
      <c r="B11" s="43">
        <v>1493</v>
      </c>
      <c r="C11" s="43">
        <v>447</v>
      </c>
      <c r="D11" s="43">
        <v>29.94</v>
      </c>
    </row>
    <row r="12" spans="1:20" x14ac:dyDescent="0.25">
      <c r="A12" s="43" t="s">
        <v>15</v>
      </c>
      <c r="B12" s="43">
        <v>1082</v>
      </c>
      <c r="C12" s="43">
        <v>592</v>
      </c>
      <c r="D12" s="43">
        <v>54.71</v>
      </c>
    </row>
    <row r="13" spans="1:20" x14ac:dyDescent="0.25">
      <c r="A13" s="43" t="s">
        <v>45</v>
      </c>
      <c r="B13" s="43">
        <v>799</v>
      </c>
      <c r="C13" s="43">
        <v>220</v>
      </c>
      <c r="D13" s="43">
        <v>27.53</v>
      </c>
    </row>
    <row r="14" spans="1:20" x14ac:dyDescent="0.25">
      <c r="A14" s="43" t="s">
        <v>14</v>
      </c>
      <c r="B14" s="43">
        <v>902</v>
      </c>
      <c r="C14" s="43">
        <v>302</v>
      </c>
      <c r="D14" s="43">
        <v>33.479999999999997</v>
      </c>
    </row>
    <row r="15" spans="1:20" x14ac:dyDescent="0.25">
      <c r="A15" s="43" t="s">
        <v>19</v>
      </c>
      <c r="B15" s="43">
        <v>284</v>
      </c>
      <c r="C15" s="43">
        <v>187</v>
      </c>
      <c r="D15" s="43">
        <v>65.849999999999994</v>
      </c>
    </row>
    <row r="16" spans="1:20" x14ac:dyDescent="0.25">
      <c r="A16" s="43" t="s">
        <v>345</v>
      </c>
      <c r="B16" s="43">
        <v>781</v>
      </c>
      <c r="C16" s="43">
        <v>252</v>
      </c>
      <c r="D16" s="43">
        <v>32.270000000000003</v>
      </c>
    </row>
    <row r="17" spans="1:4" x14ac:dyDescent="0.25">
      <c r="A17" s="43" t="s">
        <v>346</v>
      </c>
      <c r="B17" s="43">
        <v>731</v>
      </c>
      <c r="C17" s="43">
        <v>201</v>
      </c>
      <c r="D17" s="43">
        <v>27.5</v>
      </c>
    </row>
    <row r="18" spans="1:4" x14ac:dyDescent="0.25">
      <c r="A18" s="43" t="s">
        <v>5</v>
      </c>
      <c r="B18" s="43">
        <v>668</v>
      </c>
      <c r="C18" s="43">
        <v>142</v>
      </c>
      <c r="D18" s="43">
        <v>21.26</v>
      </c>
    </row>
    <row r="19" spans="1:4" x14ac:dyDescent="0.25">
      <c r="A19" s="43" t="s">
        <v>20</v>
      </c>
      <c r="B19" s="43">
        <v>376</v>
      </c>
      <c r="C19" s="43">
        <v>130</v>
      </c>
      <c r="D19" s="43">
        <v>34.57</v>
      </c>
    </row>
    <row r="20" spans="1:4" x14ac:dyDescent="0.25">
      <c r="A20" s="43" t="s">
        <v>347</v>
      </c>
      <c r="B20" s="43">
        <v>239</v>
      </c>
      <c r="C20" s="43">
        <v>62</v>
      </c>
      <c r="D20" s="43">
        <v>25.94</v>
      </c>
    </row>
    <row r="21" spans="1:4" x14ac:dyDescent="0.25">
      <c r="A21" s="43" t="s">
        <v>18</v>
      </c>
      <c r="B21" s="43">
        <v>417</v>
      </c>
      <c r="C21" s="43">
        <v>146</v>
      </c>
      <c r="D21" s="43">
        <f>ROUND(C21/B21%,2)</f>
        <v>35.01</v>
      </c>
    </row>
    <row r="22" spans="1:4" x14ac:dyDescent="0.25">
      <c r="A22" s="43" t="s">
        <v>13</v>
      </c>
      <c r="B22" s="43">
        <v>507</v>
      </c>
      <c r="C22" s="43">
        <v>177</v>
      </c>
      <c r="D22" s="43">
        <f t="shared" ref="D22:D28" si="0">ROUND(C22/B22%,2)</f>
        <v>34.909999999999997</v>
      </c>
    </row>
    <row r="23" spans="1:4" x14ac:dyDescent="0.25">
      <c r="A23" s="43" t="s">
        <v>8</v>
      </c>
      <c r="B23" s="43">
        <v>92</v>
      </c>
      <c r="C23" s="43">
        <v>32</v>
      </c>
      <c r="D23" s="43">
        <f t="shared" si="0"/>
        <v>34.78</v>
      </c>
    </row>
    <row r="24" spans="1:4" x14ac:dyDescent="0.25">
      <c r="A24" s="43" t="s">
        <v>7</v>
      </c>
      <c r="B24" s="43">
        <v>391</v>
      </c>
      <c r="C24" s="43">
        <v>137</v>
      </c>
      <c r="D24" s="43">
        <f t="shared" si="0"/>
        <v>35.04</v>
      </c>
    </row>
    <row r="25" spans="1:4" x14ac:dyDescent="0.25">
      <c r="A25" s="43" t="s">
        <v>17</v>
      </c>
      <c r="B25" s="43">
        <v>657</v>
      </c>
      <c r="C25" s="43">
        <v>230</v>
      </c>
      <c r="D25" s="43">
        <f t="shared" si="0"/>
        <v>35.01</v>
      </c>
    </row>
    <row r="26" spans="1:4" x14ac:dyDescent="0.25">
      <c r="A26" s="43" t="s">
        <v>47</v>
      </c>
      <c r="B26" s="43">
        <v>403</v>
      </c>
      <c r="C26" s="43">
        <v>141</v>
      </c>
      <c r="D26" s="43">
        <f t="shared" si="0"/>
        <v>34.99</v>
      </c>
    </row>
    <row r="27" spans="1:4" x14ac:dyDescent="0.25">
      <c r="A27" s="43" t="s">
        <v>46</v>
      </c>
      <c r="B27" s="43">
        <v>587</v>
      </c>
      <c r="C27" s="43">
        <v>205</v>
      </c>
      <c r="D27" s="43">
        <f t="shared" si="0"/>
        <v>34.92</v>
      </c>
    </row>
    <row r="28" spans="1:4" x14ac:dyDescent="0.25">
      <c r="A28" s="43" t="s">
        <v>9</v>
      </c>
      <c r="B28" s="43">
        <v>263</v>
      </c>
      <c r="C28" s="43">
        <v>92</v>
      </c>
      <c r="D28" s="43">
        <f t="shared" si="0"/>
        <v>34.979999999999997</v>
      </c>
    </row>
    <row r="29" spans="1:4" x14ac:dyDescent="0.25">
      <c r="A29" s="43" t="s">
        <v>21</v>
      </c>
      <c r="B29" s="43">
        <v>19395</v>
      </c>
      <c r="C29" s="43">
        <v>6837</v>
      </c>
      <c r="D29" s="43">
        <v>35.25</v>
      </c>
    </row>
    <row r="33" spans="1:3" x14ac:dyDescent="0.25">
      <c r="A33" s="30" t="s">
        <v>187</v>
      </c>
    </row>
    <row r="34" spans="1:3" x14ac:dyDescent="0.25">
      <c r="A34" s="89" t="s">
        <v>188</v>
      </c>
      <c r="B34" s="89" t="s">
        <v>21</v>
      </c>
      <c r="C34" t="s">
        <v>359</v>
      </c>
    </row>
    <row r="35" spans="1:3" x14ac:dyDescent="0.25">
      <c r="A35" s="43" t="s">
        <v>192</v>
      </c>
      <c r="B35" s="43">
        <v>18.8</v>
      </c>
    </row>
    <row r="36" spans="1:3" x14ac:dyDescent="0.25">
      <c r="A36" s="43" t="s">
        <v>193</v>
      </c>
      <c r="B36" s="43">
        <v>16</v>
      </c>
    </row>
    <row r="37" spans="1:3" x14ac:dyDescent="0.25">
      <c r="A37" s="43" t="s">
        <v>194</v>
      </c>
      <c r="B37" s="43">
        <v>15</v>
      </c>
    </row>
    <row r="38" spans="1:3" x14ac:dyDescent="0.25">
      <c r="A38" s="43" t="s">
        <v>195</v>
      </c>
      <c r="B38" s="43">
        <v>13</v>
      </c>
    </row>
    <row r="39" spans="1:3" x14ac:dyDescent="0.25">
      <c r="A39" s="43" t="s">
        <v>196</v>
      </c>
      <c r="B39" s="43">
        <v>10.8</v>
      </c>
    </row>
    <row r="40" spans="1:3" x14ac:dyDescent="0.25">
      <c r="A40" s="43" t="s">
        <v>197</v>
      </c>
      <c r="B40" s="43">
        <v>10</v>
      </c>
    </row>
    <row r="41" spans="1:3" x14ac:dyDescent="0.25">
      <c r="A41" s="43" t="s">
        <v>198</v>
      </c>
      <c r="B41" s="43">
        <v>9.1</v>
      </c>
    </row>
    <row r="42" spans="1:3" x14ac:dyDescent="0.25">
      <c r="A42" s="43" t="s">
        <v>199</v>
      </c>
      <c r="B42" s="43">
        <v>3.2</v>
      </c>
    </row>
    <row r="43" spans="1:3" x14ac:dyDescent="0.25">
      <c r="A43" s="43" t="s">
        <v>200</v>
      </c>
      <c r="B43" s="43">
        <v>1.8</v>
      </c>
    </row>
    <row r="44" spans="1:3" x14ac:dyDescent="0.25">
      <c r="A44" s="43" t="s">
        <v>61</v>
      </c>
      <c r="B44" s="43">
        <v>1.6</v>
      </c>
    </row>
    <row r="45" spans="1:3" x14ac:dyDescent="0.25">
      <c r="A45" s="43" t="s">
        <v>201</v>
      </c>
      <c r="B45" s="43">
        <v>0.6</v>
      </c>
    </row>
    <row r="49" spans="1:3" x14ac:dyDescent="0.25">
      <c r="A49" s="30" t="s">
        <v>202</v>
      </c>
    </row>
    <row r="50" spans="1:3" x14ac:dyDescent="0.25">
      <c r="A50" s="89" t="s">
        <v>349</v>
      </c>
      <c r="B50" s="89" t="s">
        <v>21</v>
      </c>
      <c r="C50" t="s">
        <v>360</v>
      </c>
    </row>
    <row r="51" spans="1:3" x14ac:dyDescent="0.25">
      <c r="A51" s="43" t="s">
        <v>204</v>
      </c>
      <c r="B51" s="43">
        <v>40</v>
      </c>
    </row>
    <row r="52" spans="1:3" x14ac:dyDescent="0.25">
      <c r="A52" s="43" t="s">
        <v>205</v>
      </c>
      <c r="B52" s="43">
        <v>20</v>
      </c>
    </row>
    <row r="53" spans="1:3" x14ac:dyDescent="0.25">
      <c r="A53" s="43" t="s">
        <v>206</v>
      </c>
      <c r="B53" s="43">
        <v>13.3</v>
      </c>
    </row>
    <row r="54" spans="1:3" x14ac:dyDescent="0.25">
      <c r="A54" s="43" t="s">
        <v>207</v>
      </c>
      <c r="B54" s="43">
        <v>15.6</v>
      </c>
    </row>
    <row r="55" spans="1:3" x14ac:dyDescent="0.25">
      <c r="A55" s="43" t="s">
        <v>208</v>
      </c>
      <c r="B55" s="43">
        <v>28.9</v>
      </c>
    </row>
    <row r="56" spans="1:3" x14ac:dyDescent="0.25">
      <c r="A56" s="43" t="s">
        <v>209</v>
      </c>
      <c r="B56" s="43">
        <v>6.7</v>
      </c>
    </row>
    <row r="57" spans="1:3" x14ac:dyDescent="0.25">
      <c r="A57" s="43" t="s">
        <v>210</v>
      </c>
      <c r="B57" s="43">
        <v>13.3</v>
      </c>
    </row>
    <row r="58" spans="1:3" x14ac:dyDescent="0.25">
      <c r="A58" s="43" t="s">
        <v>211</v>
      </c>
      <c r="B58" s="43">
        <v>13.3</v>
      </c>
    </row>
    <row r="61" spans="1:3" x14ac:dyDescent="0.25">
      <c r="A61" s="30" t="s">
        <v>212</v>
      </c>
    </row>
    <row r="62" spans="1:3" x14ac:dyDescent="0.25">
      <c r="A62" s="91" t="s">
        <v>213</v>
      </c>
      <c r="B62" s="91" t="s">
        <v>78</v>
      </c>
      <c r="C62" t="s">
        <v>361</v>
      </c>
    </row>
    <row r="63" spans="1:3" x14ac:dyDescent="0.25">
      <c r="A63" s="90" t="s">
        <v>215</v>
      </c>
      <c r="B63" s="90">
        <v>12.7</v>
      </c>
    </row>
    <row r="64" spans="1:3" x14ac:dyDescent="0.25">
      <c r="A64" s="90" t="s">
        <v>216</v>
      </c>
      <c r="B64" s="90">
        <v>87.3</v>
      </c>
    </row>
    <row r="67" spans="1:4" x14ac:dyDescent="0.25">
      <c r="A67" s="30" t="s">
        <v>350</v>
      </c>
    </row>
    <row r="68" spans="1:4" x14ac:dyDescent="0.25">
      <c r="A68" s="89" t="s">
        <v>351</v>
      </c>
      <c r="B68" s="89" t="s">
        <v>221</v>
      </c>
      <c r="C68" t="s">
        <v>362</v>
      </c>
    </row>
    <row r="69" spans="1:4" x14ac:dyDescent="0.25">
      <c r="A69" s="43" t="s">
        <v>223</v>
      </c>
      <c r="B69" s="43">
        <v>55.52</v>
      </c>
      <c r="C69">
        <f>B69/MAX($B$69:$B$76)*100</f>
        <v>100</v>
      </c>
      <c r="D69" t="s">
        <v>365</v>
      </c>
    </row>
    <row r="70" spans="1:4" x14ac:dyDescent="0.25">
      <c r="A70" s="43" t="s">
        <v>224</v>
      </c>
      <c r="B70" s="43">
        <v>42.59</v>
      </c>
      <c r="C70">
        <f t="shared" ref="C70:C76" si="1">B70/MAX($B$69:$B$76)*100</f>
        <v>76.711095100864554</v>
      </c>
    </row>
    <row r="71" spans="1:4" x14ac:dyDescent="0.25">
      <c r="A71" s="43" t="s">
        <v>225</v>
      </c>
      <c r="B71" s="43">
        <v>37.54</v>
      </c>
      <c r="C71">
        <f t="shared" si="1"/>
        <v>67.615273775216139</v>
      </c>
    </row>
    <row r="72" spans="1:4" x14ac:dyDescent="0.25">
      <c r="A72" s="43" t="s">
        <v>226</v>
      </c>
      <c r="B72" s="43">
        <v>16.72</v>
      </c>
      <c r="C72">
        <f t="shared" si="1"/>
        <v>30.115273775216135</v>
      </c>
    </row>
    <row r="73" spans="1:4" x14ac:dyDescent="0.25">
      <c r="A73" s="43" t="s">
        <v>227</v>
      </c>
      <c r="B73" s="43">
        <v>11.36</v>
      </c>
      <c r="C73">
        <f t="shared" si="1"/>
        <v>20.461095100864551</v>
      </c>
    </row>
    <row r="74" spans="1:4" x14ac:dyDescent="0.25">
      <c r="A74" s="43" t="s">
        <v>228</v>
      </c>
      <c r="B74" s="43">
        <v>5.68</v>
      </c>
      <c r="C74">
        <f t="shared" si="1"/>
        <v>10.230547550432275</v>
      </c>
    </row>
    <row r="75" spans="1:4" x14ac:dyDescent="0.25">
      <c r="A75" s="43" t="s">
        <v>229</v>
      </c>
      <c r="B75" s="43">
        <v>0.63</v>
      </c>
      <c r="C75">
        <f t="shared" si="1"/>
        <v>1.1347262247838616</v>
      </c>
    </row>
    <row r="76" spans="1:4" x14ac:dyDescent="0.25">
      <c r="A76" s="43" t="s">
        <v>230</v>
      </c>
      <c r="B76" s="43">
        <v>0.32</v>
      </c>
      <c r="C76">
        <f t="shared" si="1"/>
        <v>0.57636887608069165</v>
      </c>
    </row>
    <row r="79" spans="1:4" x14ac:dyDescent="0.25">
      <c r="A79" s="30" t="s">
        <v>236</v>
      </c>
    </row>
    <row r="80" spans="1:4" x14ac:dyDescent="0.25">
      <c r="A80" s="89" t="s">
        <v>358</v>
      </c>
      <c r="B80" s="89" t="s">
        <v>78</v>
      </c>
    </row>
    <row r="81" spans="1:2" x14ac:dyDescent="0.25">
      <c r="A81" s="43" t="s">
        <v>237</v>
      </c>
      <c r="B81" s="43">
        <v>30.9</v>
      </c>
    </row>
    <row r="82" spans="1:2" x14ac:dyDescent="0.25">
      <c r="A82" s="43" t="s">
        <v>352</v>
      </c>
      <c r="B82" s="43">
        <v>28.3</v>
      </c>
    </row>
    <row r="83" spans="1:2" x14ac:dyDescent="0.25">
      <c r="A83" s="43" t="s">
        <v>353</v>
      </c>
      <c r="B83" s="43">
        <v>17.7</v>
      </c>
    </row>
    <row r="84" spans="1:2" x14ac:dyDescent="0.25">
      <c r="A84" s="43" t="s">
        <v>354</v>
      </c>
      <c r="B84" s="43">
        <v>10.9</v>
      </c>
    </row>
    <row r="85" spans="1:2" x14ac:dyDescent="0.25">
      <c r="A85" s="43" t="s">
        <v>355</v>
      </c>
      <c r="B85" s="43">
        <v>5</v>
      </c>
    </row>
    <row r="86" spans="1:2" x14ac:dyDescent="0.25">
      <c r="A86" s="43" t="s">
        <v>356</v>
      </c>
      <c r="B86" s="43">
        <v>4.3</v>
      </c>
    </row>
    <row r="87" spans="1:2" x14ac:dyDescent="0.25">
      <c r="A87" s="43" t="s">
        <v>357</v>
      </c>
      <c r="B87" s="43">
        <v>1.9</v>
      </c>
    </row>
  </sheetData>
  <mergeCells count="1">
    <mergeCell ref="A3:T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75"/>
  <sheetViews>
    <sheetView workbookViewId="0">
      <selection activeCell="H16" sqref="H16"/>
    </sheetView>
  </sheetViews>
  <sheetFormatPr defaultRowHeight="15" x14ac:dyDescent="0.25"/>
  <cols>
    <col min="1" max="1" width="14.85546875" customWidth="1"/>
    <col min="2" max="4" width="15.140625" customWidth="1"/>
  </cols>
  <sheetData>
    <row r="1" spans="1:20" ht="23.25" x14ac:dyDescent="0.25">
      <c r="A1" s="12" t="s">
        <v>0</v>
      </c>
    </row>
    <row r="3" spans="1:20" ht="21" customHeight="1" x14ac:dyDescent="0.25">
      <c r="A3" s="117" t="s">
        <v>135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</row>
    <row r="4" spans="1:20" ht="21" customHeight="1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</row>
    <row r="6" spans="1:20" x14ac:dyDescent="0.25">
      <c r="A6" s="30" t="s">
        <v>115</v>
      </c>
    </row>
    <row r="7" spans="1:20" x14ac:dyDescent="0.25">
      <c r="A7" s="30" t="s">
        <v>136</v>
      </c>
    </row>
    <row r="8" spans="1:20" x14ac:dyDescent="0.25">
      <c r="A8" s="4"/>
      <c r="B8" s="4" t="s">
        <v>116</v>
      </c>
      <c r="C8" s="4" t="s">
        <v>117</v>
      </c>
      <c r="D8" s="4" t="s">
        <v>118</v>
      </c>
    </row>
    <row r="9" spans="1:20" x14ac:dyDescent="0.25">
      <c r="A9" s="45" t="s">
        <v>24</v>
      </c>
      <c r="B9" s="43"/>
      <c r="C9" s="43"/>
      <c r="D9" s="43"/>
    </row>
    <row r="10" spans="1:20" x14ac:dyDescent="0.25">
      <c r="A10" s="43" t="s">
        <v>3</v>
      </c>
      <c r="B10" s="43">
        <v>13.3</v>
      </c>
      <c r="C10" s="43">
        <v>33.4</v>
      </c>
      <c r="D10" s="43">
        <v>6.2</v>
      </c>
    </row>
    <row r="11" spans="1:20" x14ac:dyDescent="0.25">
      <c r="A11" s="43" t="s">
        <v>4</v>
      </c>
      <c r="B11" s="43">
        <v>12</v>
      </c>
      <c r="C11" s="43">
        <v>33.6</v>
      </c>
      <c r="D11" s="43">
        <v>5.5</v>
      </c>
    </row>
    <row r="12" spans="1:20" x14ac:dyDescent="0.25">
      <c r="A12" s="45" t="s">
        <v>137</v>
      </c>
      <c r="B12" s="43"/>
      <c r="C12" s="43"/>
      <c r="D12" s="43"/>
    </row>
    <row r="13" spans="1:20" x14ac:dyDescent="0.25">
      <c r="A13" s="43" t="s">
        <v>96</v>
      </c>
      <c r="B13" s="43">
        <v>10.5</v>
      </c>
      <c r="C13" s="43">
        <v>28</v>
      </c>
      <c r="D13" s="43">
        <v>6.5</v>
      </c>
    </row>
    <row r="14" spans="1:20" x14ac:dyDescent="0.25">
      <c r="A14" s="43" t="s">
        <v>97</v>
      </c>
      <c r="B14" s="43">
        <v>13.6</v>
      </c>
      <c r="C14" s="43">
        <v>35.799999999999997</v>
      </c>
      <c r="D14" s="43">
        <v>5.6</v>
      </c>
    </row>
    <row r="15" spans="1:20" x14ac:dyDescent="0.25">
      <c r="A15" s="45" t="s">
        <v>26</v>
      </c>
      <c r="B15" s="43"/>
      <c r="C15" s="43"/>
      <c r="D15" s="43"/>
    </row>
    <row r="16" spans="1:20" x14ac:dyDescent="0.25">
      <c r="A16" s="43" t="s">
        <v>5</v>
      </c>
      <c r="B16" s="43">
        <v>9.1</v>
      </c>
      <c r="C16" s="43">
        <v>21.5</v>
      </c>
      <c r="D16" s="43">
        <v>3.3</v>
      </c>
    </row>
    <row r="17" spans="1:4" x14ac:dyDescent="0.25">
      <c r="A17" s="43" t="s">
        <v>43</v>
      </c>
      <c r="B17" s="43">
        <v>14.1</v>
      </c>
      <c r="C17" s="43">
        <v>27.4</v>
      </c>
      <c r="D17" s="43">
        <v>10.9</v>
      </c>
    </row>
    <row r="18" spans="1:4" x14ac:dyDescent="0.25">
      <c r="A18" s="43" t="s">
        <v>7</v>
      </c>
      <c r="B18" s="43">
        <v>12.4</v>
      </c>
      <c r="C18" s="43">
        <v>29</v>
      </c>
      <c r="D18" s="43">
        <v>5.5</v>
      </c>
    </row>
    <row r="19" spans="1:4" x14ac:dyDescent="0.25">
      <c r="A19" s="43" t="s">
        <v>8</v>
      </c>
      <c r="B19" s="43">
        <v>3.6</v>
      </c>
      <c r="C19" s="43">
        <v>31.8</v>
      </c>
      <c r="D19" s="43">
        <v>3.2</v>
      </c>
    </row>
    <row r="20" spans="1:4" x14ac:dyDescent="0.25">
      <c r="A20" s="43" t="s">
        <v>9</v>
      </c>
      <c r="B20" s="43">
        <v>9.8000000000000007</v>
      </c>
      <c r="C20" s="43">
        <v>30.6</v>
      </c>
      <c r="D20" s="43">
        <v>3.3</v>
      </c>
    </row>
    <row r="21" spans="1:4" x14ac:dyDescent="0.25">
      <c r="A21" s="43" t="s">
        <v>44</v>
      </c>
      <c r="B21" s="43">
        <v>17.7</v>
      </c>
      <c r="C21" s="43">
        <v>58.9</v>
      </c>
      <c r="D21" s="43">
        <v>4.3</v>
      </c>
    </row>
    <row r="22" spans="1:4" x14ac:dyDescent="0.25">
      <c r="A22" s="43" t="s">
        <v>45</v>
      </c>
      <c r="B22" s="43">
        <v>12</v>
      </c>
      <c r="C22" s="43">
        <v>39.700000000000003</v>
      </c>
      <c r="D22" s="43">
        <v>5.5</v>
      </c>
    </row>
    <row r="23" spans="1:4" x14ac:dyDescent="0.25">
      <c r="A23" s="43" t="s">
        <v>12</v>
      </c>
      <c r="B23" s="43">
        <v>7.5</v>
      </c>
      <c r="C23" s="43">
        <v>30.1</v>
      </c>
      <c r="D23" s="43">
        <v>6.9</v>
      </c>
    </row>
    <row r="24" spans="1:4" x14ac:dyDescent="0.25">
      <c r="A24" s="43" t="s">
        <v>46</v>
      </c>
      <c r="B24" s="43">
        <v>19.8</v>
      </c>
      <c r="C24" s="43">
        <v>44.9</v>
      </c>
      <c r="D24" s="43">
        <v>2.6</v>
      </c>
    </row>
    <row r="25" spans="1:4" x14ac:dyDescent="0.25">
      <c r="A25" s="43" t="s">
        <v>13</v>
      </c>
      <c r="B25" s="43">
        <v>11.4</v>
      </c>
      <c r="C25" s="43">
        <v>20.7</v>
      </c>
      <c r="D25" s="43">
        <v>4.7</v>
      </c>
    </row>
    <row r="26" spans="1:4" x14ac:dyDescent="0.25">
      <c r="A26" s="43" t="s">
        <v>148</v>
      </c>
      <c r="B26" s="43">
        <v>11</v>
      </c>
      <c r="C26" s="43">
        <v>37.4</v>
      </c>
      <c r="D26" s="43">
        <v>3.4</v>
      </c>
    </row>
    <row r="27" spans="1:4" x14ac:dyDescent="0.25">
      <c r="A27" s="43" t="s">
        <v>14</v>
      </c>
      <c r="B27" s="43">
        <v>13.1</v>
      </c>
      <c r="C27" s="43">
        <v>28.4</v>
      </c>
      <c r="D27" s="43">
        <v>4.7</v>
      </c>
    </row>
    <row r="28" spans="1:4" x14ac:dyDescent="0.25">
      <c r="A28" s="43" t="s">
        <v>15</v>
      </c>
      <c r="B28" s="43">
        <v>10.9</v>
      </c>
      <c r="C28" s="43">
        <v>23.2</v>
      </c>
      <c r="D28" s="43">
        <v>4.4000000000000004</v>
      </c>
    </row>
    <row r="29" spans="1:4" x14ac:dyDescent="0.25">
      <c r="A29" s="43" t="s">
        <v>16</v>
      </c>
      <c r="B29" s="43">
        <v>11.9</v>
      </c>
      <c r="C29" s="43">
        <v>37.799999999999997</v>
      </c>
      <c r="D29" s="43">
        <v>6.2</v>
      </c>
    </row>
    <row r="30" spans="1:4" x14ac:dyDescent="0.25">
      <c r="A30" s="43" t="s">
        <v>17</v>
      </c>
      <c r="B30" s="43">
        <v>17.7</v>
      </c>
      <c r="C30" s="43">
        <v>47.2</v>
      </c>
      <c r="D30" s="43">
        <v>8.8000000000000007</v>
      </c>
    </row>
    <row r="31" spans="1:4" x14ac:dyDescent="0.25">
      <c r="A31" s="43" t="s">
        <v>47</v>
      </c>
      <c r="B31" s="43">
        <v>13.6</v>
      </c>
      <c r="C31" s="43">
        <v>40.299999999999997</v>
      </c>
      <c r="D31" s="43">
        <v>4.8</v>
      </c>
    </row>
    <row r="32" spans="1:4" x14ac:dyDescent="0.25">
      <c r="A32" s="43" t="s">
        <v>18</v>
      </c>
      <c r="B32" s="43">
        <v>10.3</v>
      </c>
      <c r="C32" s="43">
        <v>27.2</v>
      </c>
      <c r="D32" s="43">
        <v>2.6</v>
      </c>
    </row>
    <row r="33" spans="1:4" x14ac:dyDescent="0.25">
      <c r="A33" s="43" t="s">
        <v>19</v>
      </c>
      <c r="B33" s="43">
        <v>12.9</v>
      </c>
      <c r="C33" s="43">
        <v>28.4</v>
      </c>
      <c r="D33" s="43">
        <v>5.3</v>
      </c>
    </row>
    <row r="34" spans="1:4" x14ac:dyDescent="0.25">
      <c r="A34" s="43" t="s">
        <v>48</v>
      </c>
      <c r="B34" s="43">
        <v>11</v>
      </c>
      <c r="C34" s="43">
        <v>28.7</v>
      </c>
      <c r="D34" s="43">
        <v>3.7</v>
      </c>
    </row>
    <row r="35" spans="1:4" x14ac:dyDescent="0.25">
      <c r="A35" s="43" t="s">
        <v>20</v>
      </c>
      <c r="B35" s="43">
        <v>15.9</v>
      </c>
      <c r="C35" s="43">
        <v>42.8</v>
      </c>
      <c r="D35" s="43">
        <v>8.8000000000000007</v>
      </c>
    </row>
    <row r="36" spans="1:4" x14ac:dyDescent="0.25">
      <c r="A36" s="46" t="s">
        <v>21</v>
      </c>
      <c r="B36" s="46">
        <v>12.7</v>
      </c>
      <c r="C36" s="46">
        <v>33.5</v>
      </c>
      <c r="D36" s="46">
        <v>5.9</v>
      </c>
    </row>
    <row r="39" spans="1:4" x14ac:dyDescent="0.25">
      <c r="A39" s="30" t="s">
        <v>138</v>
      </c>
    </row>
    <row r="40" spans="1:4" x14ac:dyDescent="0.25">
      <c r="A40" s="30" t="s">
        <v>139</v>
      </c>
    </row>
    <row r="41" spans="1:4" x14ac:dyDescent="0.25">
      <c r="A41" s="43"/>
      <c r="B41" s="9" t="s">
        <v>140</v>
      </c>
    </row>
    <row r="42" spans="1:4" x14ac:dyDescent="0.25">
      <c r="A42" s="43" t="s">
        <v>5</v>
      </c>
      <c r="B42" s="43">
        <v>72.400000000000006</v>
      </c>
    </row>
    <row r="43" spans="1:4" x14ac:dyDescent="0.25">
      <c r="A43" s="43" t="s">
        <v>43</v>
      </c>
      <c r="B43" s="43">
        <v>84.2</v>
      </c>
    </row>
    <row r="44" spans="1:4" x14ac:dyDescent="0.25">
      <c r="A44" s="43" t="s">
        <v>7</v>
      </c>
      <c r="B44" s="43">
        <v>70.7</v>
      </c>
    </row>
    <row r="45" spans="1:4" x14ac:dyDescent="0.25">
      <c r="A45" s="43" t="s">
        <v>8</v>
      </c>
      <c r="B45" s="43">
        <v>-55.6</v>
      </c>
    </row>
    <row r="46" spans="1:4" x14ac:dyDescent="0.25">
      <c r="A46" s="43" t="s">
        <v>9</v>
      </c>
      <c r="B46" s="43">
        <v>85.8</v>
      </c>
    </row>
    <row r="47" spans="1:4" x14ac:dyDescent="0.25">
      <c r="A47" s="43" t="s">
        <v>44</v>
      </c>
      <c r="B47" s="43">
        <v>59.8</v>
      </c>
    </row>
    <row r="48" spans="1:4" x14ac:dyDescent="0.25">
      <c r="A48" s="43" t="s">
        <v>45</v>
      </c>
      <c r="B48" s="43">
        <v>78.099999999999994</v>
      </c>
    </row>
    <row r="49" spans="1:2" x14ac:dyDescent="0.25">
      <c r="A49" s="43" t="s">
        <v>12</v>
      </c>
      <c r="B49" s="43">
        <v>75.900000000000006</v>
      </c>
    </row>
    <row r="50" spans="1:2" x14ac:dyDescent="0.25">
      <c r="A50" s="43" t="s">
        <v>46</v>
      </c>
      <c r="B50" s="43">
        <v>70.400000000000006</v>
      </c>
    </row>
    <row r="51" spans="1:2" x14ac:dyDescent="0.25">
      <c r="A51" s="43" t="s">
        <v>13</v>
      </c>
      <c r="B51" s="43">
        <v>77.099999999999994</v>
      </c>
    </row>
    <row r="52" spans="1:2" x14ac:dyDescent="0.25">
      <c r="A52" s="43" t="s">
        <v>148</v>
      </c>
      <c r="B52" s="43">
        <v>70.099999999999994</v>
      </c>
    </row>
    <row r="53" spans="1:2" x14ac:dyDescent="0.25">
      <c r="A53" s="43" t="s">
        <v>14</v>
      </c>
      <c r="B53" s="43">
        <v>86.8</v>
      </c>
    </row>
    <row r="54" spans="1:2" x14ac:dyDescent="0.25">
      <c r="A54" s="43" t="s">
        <v>15</v>
      </c>
      <c r="B54" s="43">
        <v>94.9</v>
      </c>
    </row>
    <row r="55" spans="1:2" x14ac:dyDescent="0.25">
      <c r="A55" s="43" t="s">
        <v>16</v>
      </c>
      <c r="B55" s="43">
        <v>83.6</v>
      </c>
    </row>
    <row r="56" spans="1:2" x14ac:dyDescent="0.25">
      <c r="A56" s="43" t="s">
        <v>17</v>
      </c>
      <c r="B56" s="43">
        <v>69.3</v>
      </c>
    </row>
    <row r="57" spans="1:2" x14ac:dyDescent="0.25">
      <c r="A57" s="43" t="s">
        <v>47</v>
      </c>
      <c r="B57" s="43">
        <v>70.5</v>
      </c>
    </row>
    <row r="58" spans="1:2" x14ac:dyDescent="0.25">
      <c r="A58" s="43" t="s">
        <v>18</v>
      </c>
      <c r="B58" s="43">
        <v>73.2</v>
      </c>
    </row>
    <row r="59" spans="1:2" x14ac:dyDescent="0.25">
      <c r="A59" s="43" t="s">
        <v>19</v>
      </c>
      <c r="B59" s="43">
        <v>79.8</v>
      </c>
    </row>
    <row r="60" spans="1:2" x14ac:dyDescent="0.25">
      <c r="A60" s="43" t="s">
        <v>48</v>
      </c>
      <c r="B60" s="43">
        <v>72.599999999999994</v>
      </c>
    </row>
    <row r="61" spans="1:2" x14ac:dyDescent="0.25">
      <c r="A61" s="43" t="s">
        <v>20</v>
      </c>
      <c r="B61" s="43">
        <v>58.2</v>
      </c>
    </row>
    <row r="62" spans="1:2" x14ac:dyDescent="0.25">
      <c r="A62" s="43" t="s">
        <v>21</v>
      </c>
      <c r="B62" s="43">
        <v>77.3</v>
      </c>
    </row>
    <row r="66" spans="1:2" x14ac:dyDescent="0.25">
      <c r="A66" s="30" t="s">
        <v>141</v>
      </c>
    </row>
    <row r="67" spans="1:2" x14ac:dyDescent="0.25">
      <c r="A67" s="30" t="s">
        <v>142</v>
      </c>
    </row>
    <row r="68" spans="1:2" x14ac:dyDescent="0.25">
      <c r="A68" s="43"/>
      <c r="B68" s="43" t="s">
        <v>143</v>
      </c>
    </row>
    <row r="69" spans="1:2" x14ac:dyDescent="0.25">
      <c r="A69" s="45" t="s">
        <v>24</v>
      </c>
      <c r="B69" s="43"/>
    </row>
    <row r="70" spans="1:2" x14ac:dyDescent="0.25">
      <c r="A70" s="43" t="s">
        <v>3</v>
      </c>
      <c r="B70" s="43">
        <v>69.7</v>
      </c>
    </row>
    <row r="71" spans="1:2" x14ac:dyDescent="0.25">
      <c r="A71" s="43" t="s">
        <v>4</v>
      </c>
      <c r="B71" s="43">
        <v>63.4</v>
      </c>
    </row>
    <row r="72" spans="1:2" x14ac:dyDescent="0.25">
      <c r="A72" s="45" t="s">
        <v>137</v>
      </c>
      <c r="B72" s="43"/>
    </row>
    <row r="73" spans="1:2" x14ac:dyDescent="0.25">
      <c r="A73" s="43" t="s">
        <v>96</v>
      </c>
      <c r="B73" s="43">
        <v>66.7</v>
      </c>
    </row>
    <row r="74" spans="1:2" x14ac:dyDescent="0.25">
      <c r="A74" s="43" t="s">
        <v>97</v>
      </c>
      <c r="B74" s="43">
        <v>66.7</v>
      </c>
    </row>
    <row r="75" spans="1:2" x14ac:dyDescent="0.25">
      <c r="A75" s="43" t="s">
        <v>21</v>
      </c>
      <c r="B75" s="43">
        <v>66.7</v>
      </c>
    </row>
  </sheetData>
  <mergeCells count="1">
    <mergeCell ref="A3:T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showGridLines="0" topLeftCell="B1" zoomScale="70" zoomScaleNormal="70" workbookViewId="0">
      <selection activeCell="Q12" sqref="Q12"/>
    </sheetView>
  </sheetViews>
  <sheetFormatPr defaultRowHeight="15.75" x14ac:dyDescent="0.25"/>
  <cols>
    <col min="1" max="1" width="50.28515625" style="92" bestFit="1" customWidth="1"/>
    <col min="2" max="4" width="6.5703125" style="92" customWidth="1"/>
    <col min="5" max="16384" width="9.140625" style="92"/>
  </cols>
  <sheetData>
    <row r="1" spans="1:35" x14ac:dyDescent="0.25">
      <c r="A1" s="92" t="s">
        <v>366</v>
      </c>
    </row>
    <row r="2" spans="1:35" ht="26.25" x14ac:dyDescent="0.4">
      <c r="B2" s="93"/>
      <c r="C2" s="93"/>
      <c r="D2" s="93"/>
      <c r="T2" s="95"/>
      <c r="U2" s="95"/>
      <c r="V2" s="95"/>
      <c r="W2" s="95"/>
      <c r="X2" s="95"/>
      <c r="Y2" s="95"/>
      <c r="Z2" s="95"/>
      <c r="AA2" s="95" t="s">
        <v>98</v>
      </c>
      <c r="AB2" s="119" t="s">
        <v>5</v>
      </c>
      <c r="AC2" s="119"/>
      <c r="AD2" s="95"/>
      <c r="AE2" s="95"/>
      <c r="AF2" s="95"/>
      <c r="AG2" s="95"/>
      <c r="AH2" s="95"/>
      <c r="AI2" s="95"/>
    </row>
    <row r="3" spans="1:35" x14ac:dyDescent="0.25">
      <c r="A3" s="93" t="s">
        <v>367</v>
      </c>
      <c r="B3" s="94" t="s">
        <v>328</v>
      </c>
      <c r="C3" s="94" t="s">
        <v>329</v>
      </c>
      <c r="D3" s="94" t="s">
        <v>330</v>
      </c>
      <c r="E3" s="94" t="s">
        <v>331</v>
      </c>
      <c r="F3" s="94" t="s">
        <v>332</v>
      </c>
      <c r="G3" s="94" t="s">
        <v>333</v>
      </c>
      <c r="H3" s="94" t="s">
        <v>334</v>
      </c>
      <c r="J3" s="92" t="s">
        <v>368</v>
      </c>
      <c r="K3" s="94" t="s">
        <v>328</v>
      </c>
      <c r="L3" s="94" t="s">
        <v>329</v>
      </c>
      <c r="M3" s="94" t="s">
        <v>330</v>
      </c>
      <c r="N3" s="94" t="s">
        <v>331</v>
      </c>
      <c r="O3" s="94" t="s">
        <v>332</v>
      </c>
      <c r="P3" s="94" t="s">
        <v>333</v>
      </c>
      <c r="Q3" s="94" t="s">
        <v>334</v>
      </c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</row>
    <row r="4" spans="1:35" x14ac:dyDescent="0.25">
      <c r="A4" s="93" t="s">
        <v>5</v>
      </c>
      <c r="B4" s="92">
        <v>2.2999999999999998</v>
      </c>
      <c r="C4" s="92">
        <v>2.1</v>
      </c>
      <c r="D4" s="92">
        <v>2.1</v>
      </c>
      <c r="E4" s="92">
        <v>1.9</v>
      </c>
      <c r="F4" s="93">
        <v>1.9</v>
      </c>
      <c r="G4" s="93">
        <v>1.8</v>
      </c>
      <c r="H4" s="93">
        <v>1.7</v>
      </c>
      <c r="J4" s="92" t="s">
        <v>369</v>
      </c>
      <c r="K4" s="92">
        <f>VLOOKUP($AB$2, $A$3:$H$7,2,0)</f>
        <v>2.2999999999999998</v>
      </c>
      <c r="L4" s="92">
        <f>VLOOKUP($AB$2, $A$3:$H$7,3,0)</f>
        <v>2.1</v>
      </c>
      <c r="M4" s="92">
        <f>VLOOKUP($AB$2, $A$3:$H$7,4,0)</f>
        <v>2.1</v>
      </c>
      <c r="N4" s="92">
        <f>VLOOKUP($AB$2, $A$3:$H$7,5,0)</f>
        <v>1.9</v>
      </c>
      <c r="O4" s="92">
        <f>VLOOKUP($AB$2, $A$3:$H$7,6,0)</f>
        <v>1.9</v>
      </c>
      <c r="P4" s="92">
        <f>VLOOKUP($AB$2, $A$3:$H$7,7,0)</f>
        <v>1.8</v>
      </c>
      <c r="Q4" s="92">
        <f>VLOOKUP($AB$2, $A$3:$H$7,8,0)</f>
        <v>1.7</v>
      </c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</row>
    <row r="5" spans="1:35" x14ac:dyDescent="0.25">
      <c r="A5" s="93" t="s">
        <v>6</v>
      </c>
      <c r="B5" s="92">
        <v>3.8</v>
      </c>
      <c r="C5" s="92">
        <v>3.7</v>
      </c>
      <c r="D5" s="92">
        <v>3.5</v>
      </c>
      <c r="E5" s="92">
        <v>3.2</v>
      </c>
      <c r="F5" s="93">
        <v>3.3000000000000003</v>
      </c>
      <c r="G5" s="93">
        <v>2.7</v>
      </c>
      <c r="H5" s="93">
        <v>2.2000000000000002</v>
      </c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</row>
    <row r="6" spans="1:35" x14ac:dyDescent="0.25">
      <c r="A6" s="93" t="s">
        <v>7</v>
      </c>
      <c r="B6" s="92">
        <v>25.8</v>
      </c>
      <c r="C6" s="92">
        <v>25.6</v>
      </c>
      <c r="D6" s="92">
        <v>25.1</v>
      </c>
      <c r="E6" s="92">
        <v>24.9</v>
      </c>
      <c r="F6" s="93">
        <v>24.599999999999998</v>
      </c>
      <c r="G6" s="93">
        <v>23.599999999999998</v>
      </c>
      <c r="H6" s="93">
        <v>23.7</v>
      </c>
      <c r="K6" s="92">
        <f>K4-Q4</f>
        <v>0.59999999999999987</v>
      </c>
      <c r="L6" s="92" t="str">
        <f>IF(K6&gt;0,"The poverty has been reduced by ",IF(K6&lt;0,"The poverty has been increased by ","No change in poverty rates"))</f>
        <v xml:space="preserve">The poverty has been reduced by </v>
      </c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</row>
    <row r="7" spans="1:35" x14ac:dyDescent="0.25">
      <c r="A7" s="93" t="s">
        <v>21</v>
      </c>
      <c r="B7" s="92">
        <v>10.199999999999999</v>
      </c>
      <c r="C7" s="92">
        <v>9.9</v>
      </c>
      <c r="D7" s="92">
        <v>9.5</v>
      </c>
      <c r="E7" s="92">
        <v>9.1</v>
      </c>
      <c r="F7" s="93">
        <v>9.3000000000000007</v>
      </c>
      <c r="G7" s="93">
        <v>8</v>
      </c>
      <c r="H7" s="93">
        <v>5.7</v>
      </c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</row>
    <row r="8" spans="1:35" x14ac:dyDescent="0.25"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</row>
    <row r="9" spans="1:35" x14ac:dyDescent="0.25"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</row>
    <row r="10" spans="1:35" x14ac:dyDescent="0.25"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</row>
    <row r="11" spans="1:35" x14ac:dyDescent="0.25">
      <c r="P11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</row>
    <row r="12" spans="1:35" x14ac:dyDescent="0.25"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</row>
    <row r="13" spans="1:35" x14ac:dyDescent="0.25">
      <c r="A13" s="92" t="s">
        <v>378</v>
      </c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</row>
    <row r="14" spans="1:35" x14ac:dyDescent="0.25">
      <c r="B14" s="120">
        <v>2015</v>
      </c>
      <c r="C14" s="120"/>
      <c r="D14" s="120">
        <v>2016</v>
      </c>
      <c r="E14" s="120"/>
      <c r="F14" s="120">
        <v>2017</v>
      </c>
      <c r="G14" s="120"/>
      <c r="L14" s="94"/>
      <c r="M14" s="94"/>
      <c r="N14" s="94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</row>
    <row r="15" spans="1:35" x14ac:dyDescent="0.25">
      <c r="A15" s="92" t="s">
        <v>368</v>
      </c>
      <c r="B15" s="92" t="s">
        <v>370</v>
      </c>
      <c r="C15" s="92" t="s">
        <v>379</v>
      </c>
      <c r="D15" s="92" t="s">
        <v>370</v>
      </c>
      <c r="E15" s="92" t="s">
        <v>379</v>
      </c>
      <c r="F15" s="92" t="s">
        <v>370</v>
      </c>
      <c r="G15" s="92" t="s">
        <v>379</v>
      </c>
      <c r="L15" s="92" t="s">
        <v>370</v>
      </c>
      <c r="M15" s="92" t="s">
        <v>379</v>
      </c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</row>
    <row r="16" spans="1:35" x14ac:dyDescent="0.25">
      <c r="A16" s="93" t="s">
        <v>5</v>
      </c>
      <c r="B16" s="92">
        <v>0.5</v>
      </c>
      <c r="C16" s="92">
        <v>8877</v>
      </c>
      <c r="D16" s="92">
        <v>0.4</v>
      </c>
      <c r="E16" s="92">
        <v>12209</v>
      </c>
      <c r="F16" s="92">
        <v>0.2</v>
      </c>
      <c r="G16" s="92">
        <v>15959</v>
      </c>
      <c r="I16" s="93"/>
      <c r="K16" s="92" t="s">
        <v>332</v>
      </c>
      <c r="L16" s="92">
        <f>VLOOKUP($AB$2, $A$16:$G$19,2,0)</f>
        <v>0.5</v>
      </c>
      <c r="M16" s="92">
        <f>VLOOKUP($AB$2, $A$16:$G$19,3,0)</f>
        <v>8877</v>
      </c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</row>
    <row r="17" spans="1:35" x14ac:dyDescent="0.25">
      <c r="A17" s="93" t="s">
        <v>6</v>
      </c>
      <c r="B17" s="92">
        <v>1.1000000000000001</v>
      </c>
      <c r="C17" s="92">
        <v>59355</v>
      </c>
      <c r="D17" s="92">
        <v>0.6</v>
      </c>
      <c r="E17" s="92">
        <v>61630</v>
      </c>
      <c r="F17" s="92">
        <v>0.7</v>
      </c>
      <c r="G17" s="92">
        <v>63355</v>
      </c>
      <c r="K17" s="92" t="s">
        <v>333</v>
      </c>
      <c r="L17" s="92">
        <f>VLOOKUP($AB$2, $A$16:$G$19,4,0)</f>
        <v>0.4</v>
      </c>
      <c r="M17" s="92">
        <f>VLOOKUP($AB$2, $A$16:$G$19,5,0)</f>
        <v>12209</v>
      </c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</row>
    <row r="18" spans="1:35" x14ac:dyDescent="0.25">
      <c r="A18" s="93" t="s">
        <v>7</v>
      </c>
      <c r="B18" s="92">
        <v>9.9</v>
      </c>
      <c r="C18" s="92">
        <v>19822</v>
      </c>
      <c r="D18" s="92">
        <v>9.5</v>
      </c>
      <c r="E18" s="92">
        <v>21577</v>
      </c>
      <c r="F18" s="92">
        <v>9.1</v>
      </c>
      <c r="G18" s="92">
        <v>23453</v>
      </c>
      <c r="K18" s="92" t="s">
        <v>334</v>
      </c>
      <c r="L18" s="92">
        <f>VLOOKUP($AB$2, $A$16:$G$19,6,0)</f>
        <v>0.2</v>
      </c>
      <c r="M18" s="92">
        <f>VLOOKUP($AB$2, $A$16:$G$19,7,0)</f>
        <v>15959</v>
      </c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</row>
    <row r="19" spans="1:35" x14ac:dyDescent="0.25">
      <c r="A19" s="93" t="s">
        <v>21</v>
      </c>
      <c r="B19" s="92">
        <v>2.1</v>
      </c>
      <c r="C19" s="92">
        <v>688517</v>
      </c>
      <c r="D19" s="92">
        <v>1.9</v>
      </c>
      <c r="E19" s="92">
        <v>691629</v>
      </c>
      <c r="F19" s="92">
        <v>1.6</v>
      </c>
      <c r="G19" s="92">
        <v>692895</v>
      </c>
      <c r="O19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</row>
    <row r="20" spans="1:35" x14ac:dyDescent="0.25">
      <c r="P20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</row>
    <row r="21" spans="1:35" x14ac:dyDescent="0.25"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</row>
    <row r="22" spans="1:35" x14ac:dyDescent="0.25">
      <c r="M22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</row>
    <row r="23" spans="1:35" x14ac:dyDescent="0.25"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</row>
    <row r="24" spans="1:35" x14ac:dyDescent="0.25">
      <c r="A24" s="92" t="s">
        <v>371</v>
      </c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</row>
    <row r="25" spans="1:35" x14ac:dyDescent="0.25"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</row>
    <row r="26" spans="1:35" x14ac:dyDescent="0.25">
      <c r="A26" s="92" t="s">
        <v>368</v>
      </c>
      <c r="B26" s="92" t="s">
        <v>372</v>
      </c>
      <c r="C26" s="92" t="s">
        <v>373</v>
      </c>
      <c r="D26" s="92" t="s">
        <v>374</v>
      </c>
      <c r="K26" t="s">
        <v>368</v>
      </c>
      <c r="L26" s="92" t="s">
        <v>372</v>
      </c>
      <c r="M26" s="92" t="s">
        <v>373</v>
      </c>
      <c r="N26" s="92" t="s">
        <v>374</v>
      </c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</row>
    <row r="27" spans="1:35" x14ac:dyDescent="0.25">
      <c r="A27" s="93" t="s">
        <v>5</v>
      </c>
      <c r="B27" s="92">
        <v>89.4</v>
      </c>
      <c r="C27" s="92">
        <v>85.2</v>
      </c>
      <c r="D27" s="92">
        <v>85.3</v>
      </c>
      <c r="K27" s="92" t="s">
        <v>5</v>
      </c>
      <c r="L27" s="92">
        <f>VLOOKUP($AB$2, $A$26:$D$30,2,0)</f>
        <v>89.4</v>
      </c>
      <c r="M27" s="92">
        <f>VLOOKUP($AB$2, $A$26:$D$30,3,0)</f>
        <v>85.2</v>
      </c>
      <c r="N27" s="92">
        <f>VLOOKUP($AB$2, $A$26:$D$30,4,0)</f>
        <v>85.3</v>
      </c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</row>
    <row r="28" spans="1:35" x14ac:dyDescent="0.25">
      <c r="A28" s="93" t="s">
        <v>6</v>
      </c>
      <c r="B28" s="92">
        <v>50.1</v>
      </c>
      <c r="C28" s="92">
        <v>66.900000000000006</v>
      </c>
      <c r="D28" s="92">
        <v>66.3</v>
      </c>
      <c r="K28" s="92" t="s">
        <v>380</v>
      </c>
      <c r="L28" s="92">
        <v>100</v>
      </c>
      <c r="M28" s="92">
        <v>100</v>
      </c>
      <c r="N28" s="92">
        <v>100</v>
      </c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</row>
    <row r="29" spans="1:35" x14ac:dyDescent="0.25">
      <c r="A29" s="93" t="s">
        <v>7</v>
      </c>
      <c r="B29" s="92">
        <v>65.099999999999994</v>
      </c>
      <c r="C29" s="92">
        <v>66.099999999999994</v>
      </c>
      <c r="D29" s="92">
        <v>65.8</v>
      </c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</row>
    <row r="30" spans="1:35" x14ac:dyDescent="0.25">
      <c r="A30" s="93" t="s">
        <v>21</v>
      </c>
      <c r="B30" s="92">
        <v>56.8</v>
      </c>
      <c r="C30" s="92">
        <v>66.8</v>
      </c>
      <c r="D30" s="92">
        <v>66</v>
      </c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</row>
    <row r="31" spans="1:35" x14ac:dyDescent="0.25"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</row>
    <row r="32" spans="1:35" x14ac:dyDescent="0.25"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</row>
    <row r="33" spans="1:35" x14ac:dyDescent="0.25"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</row>
    <row r="34" spans="1:35" x14ac:dyDescent="0.25"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</row>
    <row r="35" spans="1:35" x14ac:dyDescent="0.25"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</row>
    <row r="36" spans="1:35" x14ac:dyDescent="0.25"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</row>
    <row r="37" spans="1:35" x14ac:dyDescent="0.25">
      <c r="A37" s="92" t="s">
        <v>375</v>
      </c>
    </row>
    <row r="39" spans="1:35" x14ac:dyDescent="0.25">
      <c r="A39" s="92" t="s">
        <v>368</v>
      </c>
      <c r="B39" s="92" t="s">
        <v>372</v>
      </c>
      <c r="C39" s="92" t="s">
        <v>376</v>
      </c>
      <c r="D39" s="92" t="s">
        <v>374</v>
      </c>
    </row>
    <row r="40" spans="1:35" x14ac:dyDescent="0.25">
      <c r="A40" s="93" t="s">
        <v>5</v>
      </c>
      <c r="B40" s="92">
        <v>100</v>
      </c>
      <c r="C40" s="92">
        <v>99.8</v>
      </c>
      <c r="D40" s="92">
        <v>99.8</v>
      </c>
    </row>
    <row r="41" spans="1:35" x14ac:dyDescent="0.25">
      <c r="A41" s="93" t="s">
        <v>6</v>
      </c>
      <c r="B41" s="92">
        <v>100</v>
      </c>
      <c r="C41" s="92">
        <v>99.5</v>
      </c>
      <c r="D41" s="92">
        <v>99.5</v>
      </c>
    </row>
    <row r="42" spans="1:35" x14ac:dyDescent="0.25">
      <c r="A42" s="93" t="s">
        <v>7</v>
      </c>
      <c r="B42" s="92">
        <v>100</v>
      </c>
      <c r="C42" s="92">
        <v>100</v>
      </c>
      <c r="D42" s="92">
        <v>100</v>
      </c>
    </row>
    <row r="43" spans="1:35" x14ac:dyDescent="0.25">
      <c r="A43" s="93" t="s">
        <v>21</v>
      </c>
      <c r="B43" s="92">
        <v>99.4</v>
      </c>
      <c r="C43" s="92">
        <v>99.5</v>
      </c>
      <c r="D43" s="92">
        <v>99.5</v>
      </c>
    </row>
    <row r="47" spans="1:35" x14ac:dyDescent="0.25">
      <c r="A47" s="92" t="s">
        <v>377</v>
      </c>
    </row>
    <row r="49" spans="1:4" x14ac:dyDescent="0.25">
      <c r="A49" s="92" t="s">
        <v>26</v>
      </c>
      <c r="B49" s="92" t="s">
        <v>372</v>
      </c>
      <c r="C49" s="92" t="s">
        <v>373</v>
      </c>
      <c r="D49" s="92" t="s">
        <v>374</v>
      </c>
    </row>
    <row r="50" spans="1:4" x14ac:dyDescent="0.25">
      <c r="A50" s="93" t="s">
        <v>5</v>
      </c>
      <c r="B50" s="92">
        <v>0</v>
      </c>
      <c r="C50" s="92">
        <v>83.5</v>
      </c>
      <c r="D50" s="92">
        <v>83.5</v>
      </c>
    </row>
    <row r="51" spans="1:4" x14ac:dyDescent="0.25">
      <c r="A51" s="93" t="s">
        <v>6</v>
      </c>
      <c r="B51" s="92">
        <v>100</v>
      </c>
      <c r="C51" s="92">
        <v>88.7</v>
      </c>
      <c r="D51" s="92">
        <v>89.1</v>
      </c>
    </row>
    <row r="52" spans="1:4" x14ac:dyDescent="0.25">
      <c r="A52" s="93" t="s">
        <v>7</v>
      </c>
      <c r="B52" s="92">
        <v>100</v>
      </c>
      <c r="C52" s="92">
        <v>70.8</v>
      </c>
      <c r="D52" s="92">
        <v>74.5</v>
      </c>
    </row>
    <row r="53" spans="1:4" x14ac:dyDescent="0.25">
      <c r="A53" s="93" t="s">
        <v>21</v>
      </c>
      <c r="B53" s="92">
        <v>74.7</v>
      </c>
      <c r="C53" s="92">
        <v>91.9</v>
      </c>
      <c r="D53" s="92">
        <v>90.9</v>
      </c>
    </row>
  </sheetData>
  <sortState ref="G4:H24">
    <sortCondition ref="H4:H24"/>
  </sortState>
  <mergeCells count="4">
    <mergeCell ref="AB2:AC2"/>
    <mergeCell ref="B14:C14"/>
    <mergeCell ref="D14:E14"/>
    <mergeCell ref="F14:G14"/>
  </mergeCells>
  <dataValidations count="1">
    <dataValidation type="list" allowBlank="1" showInputMessage="1" showErrorMessage="1" sqref="AB2:AC2">
      <formula1>$A$4:$A$7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151"/>
  <sheetViews>
    <sheetView tabSelected="1" zoomScaleNormal="100" workbookViewId="0"/>
  </sheetViews>
  <sheetFormatPr defaultRowHeight="14.25" x14ac:dyDescent="0.2"/>
  <cols>
    <col min="1" max="1" width="23.140625" style="47" customWidth="1"/>
    <col min="2" max="2" width="18.28515625" style="47" customWidth="1"/>
    <col min="3" max="3" width="11.140625" style="47" customWidth="1"/>
    <col min="4" max="8" width="9.140625" style="47"/>
    <col min="9" max="9" width="37.140625" style="47" bestFit="1" customWidth="1"/>
    <col min="10" max="10" width="8.42578125" style="47" bestFit="1" customWidth="1"/>
    <col min="11" max="11" width="18.7109375" style="47" customWidth="1"/>
    <col min="12" max="12" width="9.140625" style="47"/>
    <col min="13" max="13" width="37.140625" style="47" bestFit="1" customWidth="1"/>
    <col min="14" max="14" width="8.28515625" style="47" bestFit="1" customWidth="1"/>
    <col min="15" max="15" width="10" style="47" bestFit="1" customWidth="1"/>
    <col min="16" max="16" width="9.140625" style="47"/>
    <col min="17" max="23" width="9.140625" style="48"/>
    <col min="24" max="35" width="9.140625" style="49"/>
    <col min="36" max="16384" width="9.140625" style="51"/>
  </cols>
  <sheetData>
    <row r="1" spans="1:19" x14ac:dyDescent="0.2">
      <c r="A1" s="47" t="s">
        <v>151</v>
      </c>
    </row>
    <row r="2" spans="1:19" x14ac:dyDescent="0.2">
      <c r="A2" s="47" t="s">
        <v>152</v>
      </c>
    </row>
    <row r="4" spans="1:19" x14ac:dyDescent="0.2">
      <c r="Q4" s="48" t="s">
        <v>153</v>
      </c>
    </row>
    <row r="6" spans="1:19" ht="15" x14ac:dyDescent="0.25">
      <c r="A6" s="67" t="s">
        <v>153</v>
      </c>
      <c r="I6" s="54" t="s">
        <v>73</v>
      </c>
      <c r="J6" s="54" t="s">
        <v>74</v>
      </c>
      <c r="K6" s="54" t="s">
        <v>75</v>
      </c>
      <c r="L6" s="53"/>
      <c r="M6" s="54" t="s">
        <v>73</v>
      </c>
      <c r="N6" s="54" t="s">
        <v>74</v>
      </c>
      <c r="O6" s="54" t="s">
        <v>75</v>
      </c>
      <c r="Q6" s="48" t="s">
        <v>154</v>
      </c>
      <c r="R6" s="48" t="s">
        <v>155</v>
      </c>
    </row>
    <row r="7" spans="1:19" ht="24.75" customHeight="1" x14ac:dyDescent="0.2">
      <c r="A7" s="74" t="s">
        <v>339</v>
      </c>
      <c r="B7" s="74" t="s">
        <v>290</v>
      </c>
      <c r="C7" s="74" t="s">
        <v>76</v>
      </c>
      <c r="I7" s="55" t="s">
        <v>289</v>
      </c>
      <c r="J7" s="55" t="s">
        <v>77</v>
      </c>
      <c r="K7" s="55" t="s">
        <v>159</v>
      </c>
      <c r="M7" s="55" t="s">
        <v>289</v>
      </c>
      <c r="N7" s="55" t="s">
        <v>76</v>
      </c>
      <c r="O7" s="55" t="s">
        <v>159</v>
      </c>
      <c r="Q7" s="48" t="s">
        <v>156</v>
      </c>
      <c r="R7" s="48" t="s">
        <v>4</v>
      </c>
      <c r="S7" s="48" t="s">
        <v>157</v>
      </c>
    </row>
    <row r="8" spans="1:19" x14ac:dyDescent="0.2">
      <c r="A8" s="51" t="s">
        <v>158</v>
      </c>
      <c r="B8" s="51">
        <v>2</v>
      </c>
      <c r="C8" s="51">
        <v>0.6</v>
      </c>
      <c r="I8" s="55" t="s">
        <v>289</v>
      </c>
      <c r="J8" s="55" t="s">
        <v>77</v>
      </c>
      <c r="K8" s="55" t="s">
        <v>161</v>
      </c>
      <c r="M8" s="55" t="s">
        <v>289</v>
      </c>
      <c r="N8" s="55" t="s">
        <v>76</v>
      </c>
      <c r="O8" s="55" t="s">
        <v>161</v>
      </c>
      <c r="Q8" s="48" t="s">
        <v>159</v>
      </c>
      <c r="R8" s="48">
        <v>2</v>
      </c>
      <c r="S8" s="48">
        <v>0.6</v>
      </c>
    </row>
    <row r="9" spans="1:19" x14ac:dyDescent="0.2">
      <c r="A9" s="51" t="s">
        <v>160</v>
      </c>
      <c r="B9" s="51">
        <v>25</v>
      </c>
      <c r="C9" s="51">
        <v>6.9</v>
      </c>
      <c r="I9" s="55" t="s">
        <v>289</v>
      </c>
      <c r="J9" s="55" t="s">
        <v>77</v>
      </c>
      <c r="K9" s="55" t="s">
        <v>163</v>
      </c>
      <c r="M9" s="55" t="s">
        <v>289</v>
      </c>
      <c r="N9" s="55" t="s">
        <v>76</v>
      </c>
      <c r="O9" s="55" t="s">
        <v>163</v>
      </c>
      <c r="Q9" s="48" t="s">
        <v>161</v>
      </c>
      <c r="R9" s="48">
        <v>25</v>
      </c>
      <c r="S9" s="48">
        <v>6.9</v>
      </c>
    </row>
    <row r="10" spans="1:19" x14ac:dyDescent="0.2">
      <c r="A10" s="51" t="s">
        <v>162</v>
      </c>
      <c r="B10" s="51">
        <v>64</v>
      </c>
      <c r="C10" s="51">
        <v>17.600000000000001</v>
      </c>
      <c r="I10" s="55" t="s">
        <v>289</v>
      </c>
      <c r="J10" s="55" t="s">
        <v>77</v>
      </c>
      <c r="K10" s="55" t="s">
        <v>165</v>
      </c>
      <c r="M10" s="55" t="s">
        <v>289</v>
      </c>
      <c r="N10" s="55" t="s">
        <v>76</v>
      </c>
      <c r="O10" s="55" t="s">
        <v>165</v>
      </c>
      <c r="Q10" s="48" t="s">
        <v>163</v>
      </c>
      <c r="R10" s="48">
        <v>64</v>
      </c>
      <c r="S10" s="48">
        <v>17.600000000000001</v>
      </c>
    </row>
    <row r="11" spans="1:19" x14ac:dyDescent="0.2">
      <c r="A11" s="51" t="s">
        <v>164</v>
      </c>
      <c r="B11" s="51">
        <v>60</v>
      </c>
      <c r="C11" s="51">
        <v>16.5</v>
      </c>
      <c r="I11" s="55" t="s">
        <v>289</v>
      </c>
      <c r="J11" s="55" t="s">
        <v>77</v>
      </c>
      <c r="K11" s="55" t="s">
        <v>167</v>
      </c>
      <c r="M11" s="55" t="s">
        <v>289</v>
      </c>
      <c r="N11" s="55" t="s">
        <v>76</v>
      </c>
      <c r="O11" s="55" t="s">
        <v>167</v>
      </c>
      <c r="Q11" s="48" t="s">
        <v>165</v>
      </c>
      <c r="R11" s="48">
        <v>60</v>
      </c>
      <c r="S11" s="48">
        <v>16.5</v>
      </c>
    </row>
    <row r="12" spans="1:19" x14ac:dyDescent="0.2">
      <c r="A12" s="51" t="s">
        <v>166</v>
      </c>
      <c r="B12" s="51">
        <v>88</v>
      </c>
      <c r="C12" s="51">
        <v>24.2</v>
      </c>
      <c r="I12" s="55" t="s">
        <v>289</v>
      </c>
      <c r="J12" s="55" t="s">
        <v>77</v>
      </c>
      <c r="K12" s="55" t="s">
        <v>169</v>
      </c>
      <c r="M12" s="55" t="s">
        <v>289</v>
      </c>
      <c r="N12" s="55" t="s">
        <v>76</v>
      </c>
      <c r="O12" s="55" t="s">
        <v>169</v>
      </c>
      <c r="Q12" s="48" t="s">
        <v>167</v>
      </c>
      <c r="R12" s="48">
        <v>88</v>
      </c>
      <c r="S12" s="48">
        <v>24.2</v>
      </c>
    </row>
    <row r="13" spans="1:19" x14ac:dyDescent="0.2">
      <c r="A13" s="51" t="s">
        <v>168</v>
      </c>
      <c r="B13" s="51">
        <v>51</v>
      </c>
      <c r="C13" s="51">
        <v>14.1</v>
      </c>
      <c r="I13" s="55" t="s">
        <v>289</v>
      </c>
      <c r="J13" s="55" t="s">
        <v>77</v>
      </c>
      <c r="K13" s="55" t="s">
        <v>171</v>
      </c>
      <c r="M13" s="55" t="s">
        <v>289</v>
      </c>
      <c r="N13" s="55" t="s">
        <v>76</v>
      </c>
      <c r="O13" s="55" t="s">
        <v>171</v>
      </c>
      <c r="Q13" s="48" t="s">
        <v>169</v>
      </c>
      <c r="R13" s="48">
        <v>51</v>
      </c>
      <c r="S13" s="48">
        <v>14.1</v>
      </c>
    </row>
    <row r="14" spans="1:19" x14ac:dyDescent="0.2">
      <c r="A14" s="51" t="s">
        <v>170</v>
      </c>
      <c r="B14" s="51">
        <v>37</v>
      </c>
      <c r="C14" s="51">
        <v>10.199999999999999</v>
      </c>
      <c r="I14" s="55" t="s">
        <v>289</v>
      </c>
      <c r="J14" s="55" t="s">
        <v>77</v>
      </c>
      <c r="K14" s="55" t="s">
        <v>173</v>
      </c>
      <c r="M14" s="55" t="s">
        <v>289</v>
      </c>
      <c r="N14" s="55" t="s">
        <v>76</v>
      </c>
      <c r="O14" s="55" t="s">
        <v>173</v>
      </c>
      <c r="Q14" s="48" t="s">
        <v>171</v>
      </c>
      <c r="R14" s="48">
        <v>37</v>
      </c>
      <c r="S14" s="48">
        <v>10.199999999999999</v>
      </c>
    </row>
    <row r="15" spans="1:19" x14ac:dyDescent="0.2">
      <c r="A15" s="51" t="s">
        <v>172</v>
      </c>
      <c r="B15" s="51">
        <v>21</v>
      </c>
      <c r="C15" s="51">
        <v>5.8</v>
      </c>
      <c r="I15" s="55" t="s">
        <v>289</v>
      </c>
      <c r="J15" s="55" t="s">
        <v>77</v>
      </c>
      <c r="K15" s="55" t="s">
        <v>175</v>
      </c>
      <c r="M15" s="55" t="s">
        <v>289</v>
      </c>
      <c r="N15" s="55" t="s">
        <v>76</v>
      </c>
      <c r="O15" s="55" t="s">
        <v>175</v>
      </c>
      <c r="Q15" s="48" t="s">
        <v>173</v>
      </c>
      <c r="R15" s="48">
        <v>21</v>
      </c>
      <c r="S15" s="48">
        <v>5.8</v>
      </c>
    </row>
    <row r="16" spans="1:19" x14ac:dyDescent="0.2">
      <c r="A16" s="51" t="s">
        <v>174</v>
      </c>
      <c r="B16" s="51">
        <v>7</v>
      </c>
      <c r="C16" s="51">
        <v>1.9</v>
      </c>
      <c r="I16" s="55" t="s">
        <v>289</v>
      </c>
      <c r="J16" s="55" t="s">
        <v>77</v>
      </c>
      <c r="K16" s="55" t="s">
        <v>291</v>
      </c>
      <c r="M16" s="55" t="s">
        <v>289</v>
      </c>
      <c r="N16" s="55" t="s">
        <v>76</v>
      </c>
      <c r="O16" s="55" t="s">
        <v>291</v>
      </c>
      <c r="Q16" s="48" t="s">
        <v>175</v>
      </c>
      <c r="R16" s="48">
        <v>7</v>
      </c>
      <c r="S16" s="48">
        <v>1.9</v>
      </c>
    </row>
    <row r="17" spans="1:21" x14ac:dyDescent="0.2">
      <c r="A17" s="51" t="s">
        <v>39</v>
      </c>
      <c r="B17" s="51">
        <v>5</v>
      </c>
      <c r="C17" s="51">
        <v>1.4</v>
      </c>
      <c r="I17" s="55" t="s">
        <v>289</v>
      </c>
      <c r="J17" s="55" t="s">
        <v>77</v>
      </c>
      <c r="K17" s="55" t="s">
        <v>177</v>
      </c>
      <c r="M17" s="55" t="s">
        <v>289</v>
      </c>
      <c r="N17" s="55" t="s">
        <v>76</v>
      </c>
      <c r="O17" s="55" t="s">
        <v>177</v>
      </c>
      <c r="Q17" s="55" t="s">
        <v>291</v>
      </c>
      <c r="R17" s="48">
        <v>5</v>
      </c>
      <c r="S17" s="48">
        <v>1.4</v>
      </c>
    </row>
    <row r="18" spans="1:21" x14ac:dyDescent="0.2">
      <c r="A18" s="51" t="s">
        <v>176</v>
      </c>
      <c r="B18" s="51">
        <v>3</v>
      </c>
      <c r="C18" s="51">
        <v>0.8</v>
      </c>
      <c r="Q18" s="48" t="s">
        <v>177</v>
      </c>
      <c r="R18" s="48">
        <v>3</v>
      </c>
      <c r="S18" s="48">
        <v>0.8</v>
      </c>
    </row>
    <row r="23" spans="1:21" ht="15" x14ac:dyDescent="0.25">
      <c r="A23" s="67" t="s">
        <v>187</v>
      </c>
      <c r="R23" s="47" t="s">
        <v>187</v>
      </c>
    </row>
    <row r="25" spans="1:21" ht="15" x14ac:dyDescent="0.25">
      <c r="A25" s="103" t="s">
        <v>188</v>
      </c>
      <c r="B25" s="103" t="s">
        <v>11</v>
      </c>
      <c r="C25" s="103" t="s">
        <v>189</v>
      </c>
      <c r="D25" s="103" t="s">
        <v>15</v>
      </c>
      <c r="E25" s="103" t="s">
        <v>190</v>
      </c>
      <c r="F25" s="103" t="s">
        <v>16</v>
      </c>
      <c r="G25" s="103" t="s">
        <v>21</v>
      </c>
      <c r="H25" s="103" t="s">
        <v>78</v>
      </c>
      <c r="R25" s="48" t="s">
        <v>188</v>
      </c>
      <c r="S25" s="48" t="s">
        <v>307</v>
      </c>
    </row>
    <row r="26" spans="1:21" x14ac:dyDescent="0.2">
      <c r="A26" s="55" t="s">
        <v>192</v>
      </c>
      <c r="B26" s="55">
        <v>35.6</v>
      </c>
      <c r="C26" s="55">
        <v>45</v>
      </c>
      <c r="D26" s="55">
        <v>56.7</v>
      </c>
      <c r="E26" s="55">
        <v>54.6</v>
      </c>
      <c r="F26" s="55">
        <v>48.8</v>
      </c>
      <c r="G26" s="55">
        <v>47.93</v>
      </c>
      <c r="H26" s="55">
        <f>ROUND(G26/SUM($G$26:$G$36)%,1)</f>
        <v>18.8</v>
      </c>
      <c r="R26" s="48" t="s">
        <v>192</v>
      </c>
      <c r="S26" s="48">
        <v>18.8</v>
      </c>
    </row>
    <row r="27" spans="1:21" x14ac:dyDescent="0.2">
      <c r="A27" s="55" t="s">
        <v>193</v>
      </c>
      <c r="B27" s="55">
        <v>22.2</v>
      </c>
      <c r="C27" s="55">
        <v>22.5</v>
      </c>
      <c r="D27" s="55">
        <v>33.299999999999997</v>
      </c>
      <c r="E27" s="55">
        <v>24.2</v>
      </c>
      <c r="F27" s="55">
        <v>51.6</v>
      </c>
      <c r="G27" s="55">
        <v>40.770000000000003</v>
      </c>
      <c r="H27" s="55">
        <f t="shared" ref="H27:H36" si="0">ROUND(G27/SUM($G$26:$G$36)%,1)</f>
        <v>16</v>
      </c>
      <c r="R27" s="48" t="s">
        <v>193</v>
      </c>
      <c r="S27" s="48">
        <v>16</v>
      </c>
      <c r="U27" s="48">
        <v>18.8</v>
      </c>
    </row>
    <row r="28" spans="1:21" x14ac:dyDescent="0.2">
      <c r="A28" s="55" t="s">
        <v>194</v>
      </c>
      <c r="B28" s="55">
        <v>37.799999999999997</v>
      </c>
      <c r="C28" s="55">
        <v>30</v>
      </c>
      <c r="D28" s="55">
        <v>43.3</v>
      </c>
      <c r="E28" s="55">
        <v>33.299999999999997</v>
      </c>
      <c r="F28" s="55">
        <v>40</v>
      </c>
      <c r="G28" s="55">
        <v>38.29</v>
      </c>
      <c r="H28" s="55">
        <f t="shared" si="0"/>
        <v>15</v>
      </c>
      <c r="R28" s="48" t="s">
        <v>194</v>
      </c>
      <c r="S28" s="48">
        <v>15</v>
      </c>
      <c r="U28" s="48">
        <v>13</v>
      </c>
    </row>
    <row r="29" spans="1:21" x14ac:dyDescent="0.2">
      <c r="A29" s="55" t="s">
        <v>195</v>
      </c>
      <c r="B29" s="55">
        <v>26.7</v>
      </c>
      <c r="C29" s="55">
        <v>32.5</v>
      </c>
      <c r="D29" s="55">
        <v>50</v>
      </c>
      <c r="E29" s="55">
        <v>45.5</v>
      </c>
      <c r="F29" s="55">
        <v>30.2</v>
      </c>
      <c r="G29" s="55">
        <v>33.06</v>
      </c>
      <c r="H29" s="55">
        <f t="shared" si="0"/>
        <v>13</v>
      </c>
      <c r="R29" s="48" t="s">
        <v>195</v>
      </c>
      <c r="S29" s="48">
        <v>13</v>
      </c>
      <c r="U29" s="48">
        <v>1.8</v>
      </c>
    </row>
    <row r="30" spans="1:21" x14ac:dyDescent="0.2">
      <c r="A30" s="55" t="s">
        <v>196</v>
      </c>
      <c r="B30" s="55">
        <v>44.4</v>
      </c>
      <c r="C30" s="55">
        <v>32.5</v>
      </c>
      <c r="D30" s="55">
        <v>30</v>
      </c>
      <c r="E30" s="55">
        <v>33.299999999999997</v>
      </c>
      <c r="F30" s="55">
        <v>21.9</v>
      </c>
      <c r="G30" s="55">
        <v>27.55</v>
      </c>
      <c r="H30" s="55">
        <f t="shared" si="0"/>
        <v>10.8</v>
      </c>
      <c r="R30" s="48" t="s">
        <v>196</v>
      </c>
      <c r="S30" s="48">
        <v>10.8</v>
      </c>
      <c r="U30" s="48">
        <f>SUM(U27:U29)</f>
        <v>33.6</v>
      </c>
    </row>
    <row r="31" spans="1:21" x14ac:dyDescent="0.2">
      <c r="A31" s="55" t="s">
        <v>197</v>
      </c>
      <c r="B31" s="55">
        <v>37.799999999999997</v>
      </c>
      <c r="C31" s="55">
        <v>32.5</v>
      </c>
      <c r="D31" s="55">
        <v>3.3</v>
      </c>
      <c r="E31" s="55">
        <v>18.2</v>
      </c>
      <c r="F31" s="55">
        <v>26.1</v>
      </c>
      <c r="G31" s="55">
        <v>25.62</v>
      </c>
      <c r="H31" s="55">
        <f t="shared" si="0"/>
        <v>10</v>
      </c>
      <c r="R31" s="48" t="s">
        <v>197</v>
      </c>
      <c r="S31" s="48">
        <v>10</v>
      </c>
    </row>
    <row r="32" spans="1:21" x14ac:dyDescent="0.2">
      <c r="A32" s="55" t="s">
        <v>198</v>
      </c>
      <c r="B32" s="55">
        <v>13.3</v>
      </c>
      <c r="C32" s="55">
        <v>17.5</v>
      </c>
      <c r="D32" s="55">
        <v>10</v>
      </c>
      <c r="E32" s="55">
        <v>18.2</v>
      </c>
      <c r="F32" s="55">
        <v>28.8</v>
      </c>
      <c r="G32" s="55">
        <v>23.14</v>
      </c>
      <c r="H32" s="55">
        <f t="shared" si="0"/>
        <v>9.1</v>
      </c>
      <c r="R32" s="48" t="s">
        <v>198</v>
      </c>
      <c r="S32" s="48">
        <v>9.1</v>
      </c>
    </row>
    <row r="33" spans="1:35" x14ac:dyDescent="0.2">
      <c r="A33" s="55" t="s">
        <v>199</v>
      </c>
      <c r="B33" s="55">
        <v>11.1</v>
      </c>
      <c r="C33" s="55">
        <v>5</v>
      </c>
      <c r="D33" s="55">
        <v>10</v>
      </c>
      <c r="E33" s="55">
        <v>6.1</v>
      </c>
      <c r="F33" s="55">
        <v>8.4</v>
      </c>
      <c r="G33" s="55">
        <v>8.26</v>
      </c>
      <c r="H33" s="55">
        <f t="shared" si="0"/>
        <v>3.2</v>
      </c>
      <c r="R33" s="48" t="s">
        <v>199</v>
      </c>
      <c r="S33" s="48">
        <v>3.2</v>
      </c>
    </row>
    <row r="34" spans="1:35" x14ac:dyDescent="0.2">
      <c r="A34" s="55" t="s">
        <v>200</v>
      </c>
      <c r="B34" s="55">
        <v>4.4000000000000004</v>
      </c>
      <c r="C34" s="55">
        <v>5</v>
      </c>
      <c r="D34" s="55">
        <v>16.7</v>
      </c>
      <c r="E34" s="55">
        <v>3</v>
      </c>
      <c r="F34" s="55">
        <v>3.3</v>
      </c>
      <c r="G34" s="55">
        <v>4.68</v>
      </c>
      <c r="H34" s="55">
        <f t="shared" si="0"/>
        <v>1.8</v>
      </c>
      <c r="R34" s="48" t="s">
        <v>200</v>
      </c>
      <c r="S34" s="48">
        <v>1.8</v>
      </c>
    </row>
    <row r="35" spans="1:35" x14ac:dyDescent="0.2">
      <c r="A35" s="55" t="s">
        <v>61</v>
      </c>
      <c r="B35" s="55">
        <v>2.2000000000000002</v>
      </c>
      <c r="C35" s="55">
        <v>5</v>
      </c>
      <c r="D35" s="55">
        <v>6.7</v>
      </c>
      <c r="E35" s="55">
        <v>15.2</v>
      </c>
      <c r="F35" s="55">
        <v>2.2999999999999998</v>
      </c>
      <c r="G35" s="55">
        <v>4.13</v>
      </c>
      <c r="H35" s="55">
        <f t="shared" si="0"/>
        <v>1.6</v>
      </c>
      <c r="R35" s="48" t="s">
        <v>61</v>
      </c>
      <c r="S35" s="48">
        <v>1.6</v>
      </c>
    </row>
    <row r="36" spans="1:35" x14ac:dyDescent="0.2">
      <c r="A36" s="55" t="s">
        <v>201</v>
      </c>
      <c r="B36" s="55">
        <v>0</v>
      </c>
      <c r="C36" s="55">
        <v>0</v>
      </c>
      <c r="D36" s="55">
        <v>3.3</v>
      </c>
      <c r="E36" s="55">
        <v>6.1</v>
      </c>
      <c r="F36" s="55">
        <v>1.4</v>
      </c>
      <c r="G36" s="55">
        <v>1.65</v>
      </c>
      <c r="H36" s="55">
        <f t="shared" si="0"/>
        <v>0.6</v>
      </c>
      <c r="R36" s="48" t="s">
        <v>201</v>
      </c>
      <c r="S36" s="48">
        <v>0.6</v>
      </c>
    </row>
    <row r="37" spans="1:35" x14ac:dyDescent="0.2">
      <c r="A37" s="55" t="s">
        <v>156</v>
      </c>
      <c r="B37" s="55">
        <v>235.6</v>
      </c>
      <c r="C37" s="55">
        <v>227.5</v>
      </c>
      <c r="D37" s="55">
        <v>263.3</v>
      </c>
      <c r="E37" s="55">
        <v>257.60000000000002</v>
      </c>
      <c r="F37" s="55">
        <v>262.8</v>
      </c>
      <c r="G37" s="55">
        <v>255.1</v>
      </c>
      <c r="H37" s="55"/>
    </row>
    <row r="39" spans="1:35" s="48" customFormat="1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</row>
    <row r="41" spans="1:35" s="48" customFormat="1" x14ac:dyDescent="0.2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</row>
    <row r="42" spans="1:35" s="48" customFormat="1" ht="15" x14ac:dyDescent="0.25">
      <c r="A42" s="67" t="s">
        <v>238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 t="s">
        <v>238</v>
      </c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</row>
    <row r="43" spans="1:35" s="48" customFormat="1" x14ac:dyDescent="0.2">
      <c r="A43" s="55" t="s">
        <v>239</v>
      </c>
      <c r="B43" s="104" t="s">
        <v>303</v>
      </c>
      <c r="C43" s="104" t="s">
        <v>76</v>
      </c>
      <c r="D43" s="47"/>
      <c r="E43" s="47"/>
      <c r="G43" s="48" t="s">
        <v>76</v>
      </c>
      <c r="I43" s="47"/>
      <c r="J43" s="47"/>
      <c r="K43" s="47"/>
      <c r="L43" s="47"/>
      <c r="M43" s="47"/>
      <c r="N43" s="47"/>
      <c r="O43" s="47"/>
      <c r="P43" s="47" t="s">
        <v>241</v>
      </c>
      <c r="Q43" s="48" t="s">
        <v>242</v>
      </c>
      <c r="R43" s="48">
        <v>7.74</v>
      </c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</row>
    <row r="44" spans="1:35" s="48" customFormat="1" x14ac:dyDescent="0.2">
      <c r="A44" s="105" t="s">
        <v>240</v>
      </c>
      <c r="B44" s="105">
        <v>11</v>
      </c>
      <c r="C44" s="105">
        <v>7.74</v>
      </c>
      <c r="D44" s="47"/>
      <c r="E44" s="47"/>
      <c r="F44" s="50" t="s">
        <v>240</v>
      </c>
      <c r="G44" s="50">
        <v>7.74</v>
      </c>
      <c r="I44" s="52"/>
      <c r="J44" s="52"/>
      <c r="K44" s="52"/>
      <c r="L44" s="52"/>
      <c r="M44" s="52"/>
      <c r="N44" s="52"/>
      <c r="O44" s="52"/>
      <c r="P44" s="109" t="s">
        <v>244</v>
      </c>
      <c r="Q44" s="48" t="s">
        <v>245</v>
      </c>
      <c r="R44" s="48">
        <v>34.51</v>
      </c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</row>
    <row r="45" spans="1:35" s="48" customFormat="1" x14ac:dyDescent="0.2">
      <c r="A45" s="105" t="s">
        <v>243</v>
      </c>
      <c r="B45" s="105">
        <v>49</v>
      </c>
      <c r="C45" s="105">
        <v>34.51</v>
      </c>
      <c r="D45" s="47"/>
      <c r="E45" s="47"/>
      <c r="F45" s="50" t="s">
        <v>243</v>
      </c>
      <c r="G45" s="50">
        <v>34.51</v>
      </c>
      <c r="I45" s="52"/>
      <c r="J45" s="52"/>
      <c r="K45" s="52"/>
      <c r="L45" s="52"/>
      <c r="M45" s="52"/>
      <c r="N45" s="52"/>
      <c r="O45" s="52"/>
      <c r="P45" s="109"/>
      <c r="Q45" s="48" t="s">
        <v>247</v>
      </c>
      <c r="R45" s="48">
        <v>34.51</v>
      </c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</row>
    <row r="46" spans="1:35" s="48" customFormat="1" x14ac:dyDescent="0.2">
      <c r="A46" s="105" t="s">
        <v>246</v>
      </c>
      <c r="B46" s="105">
        <v>29</v>
      </c>
      <c r="C46" s="105">
        <v>20.420000000000002</v>
      </c>
      <c r="D46" s="47"/>
      <c r="E46" s="47"/>
      <c r="F46" s="50" t="s">
        <v>246</v>
      </c>
      <c r="G46" s="50">
        <v>20.420000000000002</v>
      </c>
      <c r="I46" s="52"/>
      <c r="J46" s="52"/>
      <c r="K46" s="52"/>
      <c r="L46" s="52"/>
      <c r="M46" s="52"/>
      <c r="N46" s="52"/>
      <c r="O46" s="52"/>
      <c r="P46" s="109"/>
      <c r="Q46" s="48" t="s">
        <v>249</v>
      </c>
      <c r="R46" s="48">
        <v>34.51</v>
      </c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</row>
    <row r="47" spans="1:35" s="48" customFormat="1" x14ac:dyDescent="0.2">
      <c r="A47" s="105" t="s">
        <v>248</v>
      </c>
      <c r="B47" s="105">
        <v>26</v>
      </c>
      <c r="C47" s="105">
        <v>18.3</v>
      </c>
      <c r="D47" s="47"/>
      <c r="E47" s="47"/>
      <c r="F47" s="50" t="s">
        <v>248</v>
      </c>
      <c r="G47" s="50">
        <v>18.3</v>
      </c>
      <c r="I47" s="52"/>
      <c r="J47" s="52"/>
      <c r="K47" s="52"/>
      <c r="L47" s="52"/>
      <c r="M47" s="52"/>
      <c r="N47" s="52"/>
      <c r="O47" s="52"/>
      <c r="P47" s="109" t="s">
        <v>251</v>
      </c>
      <c r="Q47" s="48" t="s">
        <v>252</v>
      </c>
      <c r="R47" s="48">
        <v>20.420000000000002</v>
      </c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</row>
    <row r="48" spans="1:35" s="48" customFormat="1" x14ac:dyDescent="0.2">
      <c r="A48" s="105" t="s">
        <v>250</v>
      </c>
      <c r="B48" s="105">
        <v>14</v>
      </c>
      <c r="C48" s="105">
        <v>9.86</v>
      </c>
      <c r="D48" s="47"/>
      <c r="E48" s="47"/>
      <c r="F48" s="50" t="s">
        <v>250</v>
      </c>
      <c r="G48" s="50">
        <v>9.86</v>
      </c>
      <c r="I48" s="52"/>
      <c r="J48" s="52"/>
      <c r="K48" s="52"/>
      <c r="L48" s="52"/>
      <c r="M48" s="52"/>
      <c r="N48" s="52"/>
      <c r="O48" s="52"/>
      <c r="P48" s="109"/>
      <c r="Q48" s="48" t="s">
        <v>254</v>
      </c>
      <c r="R48" s="48">
        <v>20.420000000000002</v>
      </c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</row>
    <row r="49" spans="1:35" s="48" customFormat="1" x14ac:dyDescent="0.2">
      <c r="A49" s="105" t="s">
        <v>253</v>
      </c>
      <c r="B49" s="105">
        <v>7</v>
      </c>
      <c r="C49" s="105">
        <v>4.93</v>
      </c>
      <c r="D49" s="47"/>
      <c r="E49" s="47"/>
      <c r="F49" s="50" t="s">
        <v>253</v>
      </c>
      <c r="G49" s="50">
        <v>4.93</v>
      </c>
      <c r="I49" s="52"/>
      <c r="J49" s="52"/>
      <c r="K49" s="52"/>
      <c r="L49" s="52"/>
      <c r="M49" s="52"/>
      <c r="N49" s="52"/>
      <c r="O49" s="52"/>
      <c r="P49" s="109" t="s">
        <v>256</v>
      </c>
      <c r="Q49" s="48" t="s">
        <v>257</v>
      </c>
      <c r="R49" s="48">
        <v>18.3</v>
      </c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</row>
    <row r="50" spans="1:35" s="48" customFormat="1" x14ac:dyDescent="0.2">
      <c r="A50" s="105" t="s">
        <v>255</v>
      </c>
      <c r="B50" s="105">
        <v>6</v>
      </c>
      <c r="C50" s="105">
        <v>4.21</v>
      </c>
      <c r="D50" s="47"/>
      <c r="E50" s="47"/>
      <c r="F50" s="50" t="s">
        <v>255</v>
      </c>
      <c r="G50" s="50">
        <v>4.21</v>
      </c>
      <c r="I50" s="52"/>
      <c r="J50" s="52"/>
      <c r="K50" s="52"/>
      <c r="L50" s="52"/>
      <c r="M50" s="52"/>
      <c r="N50" s="52"/>
      <c r="O50" s="52"/>
      <c r="P50" s="109"/>
      <c r="Q50" s="48" t="s">
        <v>258</v>
      </c>
      <c r="R50" s="48">
        <v>18.3</v>
      </c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</row>
    <row r="51" spans="1:35" s="48" customFormat="1" x14ac:dyDescent="0.2">
      <c r="A51" s="47"/>
      <c r="B51" s="47"/>
      <c r="C51" s="47"/>
      <c r="D51" s="47"/>
      <c r="E51" s="47"/>
      <c r="I51" s="52"/>
      <c r="J51" s="52"/>
      <c r="K51" s="52"/>
      <c r="L51" s="52"/>
      <c r="M51" s="52"/>
      <c r="N51" s="52"/>
      <c r="O51" s="52"/>
      <c r="P51" s="109"/>
      <c r="Q51" s="48" t="s">
        <v>259</v>
      </c>
      <c r="R51" s="48">
        <v>18.3</v>
      </c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</row>
    <row r="52" spans="1:35" s="48" customFormat="1" x14ac:dyDescent="0.2">
      <c r="A52" s="47"/>
      <c r="B52" s="47"/>
      <c r="C52" s="47"/>
      <c r="D52" s="47"/>
      <c r="E52" s="47"/>
      <c r="F52" s="47"/>
      <c r="I52" s="52"/>
      <c r="J52" s="52"/>
      <c r="K52" s="52"/>
      <c r="L52" s="52"/>
      <c r="M52" s="52"/>
      <c r="N52" s="52"/>
      <c r="O52" s="52"/>
      <c r="P52" s="109"/>
      <c r="Q52" s="48" t="s">
        <v>260</v>
      </c>
      <c r="R52" s="48">
        <v>18.3</v>
      </c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</row>
    <row r="53" spans="1:35" s="48" customFormat="1" x14ac:dyDescent="0.2">
      <c r="A53" s="47"/>
      <c r="B53" s="47"/>
      <c r="C53" s="47"/>
      <c r="D53" s="47"/>
      <c r="E53" s="47"/>
      <c r="F53" s="47"/>
      <c r="G53" s="47"/>
      <c r="I53" s="52"/>
      <c r="J53" s="52"/>
      <c r="K53" s="52"/>
      <c r="L53" s="52"/>
      <c r="M53" s="52"/>
      <c r="N53" s="52"/>
      <c r="O53" s="52"/>
      <c r="P53" s="109"/>
      <c r="Q53" s="48" t="s">
        <v>261</v>
      </c>
      <c r="R53" s="48">
        <v>18.3</v>
      </c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</row>
    <row r="54" spans="1:35" s="48" customFormat="1" x14ac:dyDescent="0.2">
      <c r="A54" s="47"/>
      <c r="B54" s="47"/>
      <c r="C54" s="47"/>
      <c r="D54" s="47"/>
      <c r="E54" s="47"/>
      <c r="F54" s="47"/>
      <c r="G54" s="47"/>
      <c r="I54" s="52"/>
      <c r="J54" s="52"/>
      <c r="K54" s="52"/>
      <c r="L54" s="52"/>
      <c r="M54" s="52"/>
      <c r="N54" s="52"/>
      <c r="O54" s="52"/>
      <c r="P54" s="109" t="s">
        <v>262</v>
      </c>
      <c r="Q54" s="48" t="s">
        <v>263</v>
      </c>
      <c r="R54" s="48">
        <v>9.86</v>
      </c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</row>
    <row r="55" spans="1:35" s="48" customFormat="1" x14ac:dyDescent="0.2">
      <c r="A55" s="47"/>
      <c r="B55" s="47"/>
      <c r="C55" s="47"/>
      <c r="D55" s="47"/>
      <c r="E55" s="47"/>
      <c r="F55" s="47"/>
      <c r="G55" s="47"/>
      <c r="I55" s="52"/>
      <c r="J55" s="52"/>
      <c r="K55" s="52"/>
      <c r="L55" s="52"/>
      <c r="M55" s="52"/>
      <c r="N55" s="52"/>
      <c r="O55" s="52"/>
      <c r="P55" s="109"/>
      <c r="Q55" s="48" t="s">
        <v>264</v>
      </c>
      <c r="R55" s="48">
        <v>9.86</v>
      </c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</row>
    <row r="56" spans="1:35" s="48" customFormat="1" x14ac:dyDescent="0.2">
      <c r="A56" s="47"/>
      <c r="B56" s="47"/>
      <c r="C56" s="47"/>
      <c r="D56" s="47"/>
      <c r="E56" s="47"/>
      <c r="F56" s="47"/>
      <c r="G56" s="47"/>
      <c r="I56" s="52"/>
      <c r="J56" s="52"/>
      <c r="K56" s="52"/>
      <c r="L56" s="52"/>
      <c r="M56" s="52"/>
      <c r="N56" s="52"/>
      <c r="O56" s="52"/>
      <c r="P56" s="109"/>
      <c r="Q56" s="48" t="s">
        <v>265</v>
      </c>
      <c r="R56" s="48">
        <v>9.86</v>
      </c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</row>
    <row r="57" spans="1:35" s="48" customFormat="1" x14ac:dyDescent="0.2">
      <c r="A57" s="47"/>
      <c r="B57" s="47"/>
      <c r="C57" s="47"/>
      <c r="D57" s="47"/>
      <c r="E57" s="47"/>
      <c r="F57" s="47"/>
      <c r="G57" s="47"/>
      <c r="I57" s="52"/>
      <c r="J57" s="52"/>
      <c r="K57" s="52"/>
      <c r="L57" s="52"/>
      <c r="M57" s="52"/>
      <c r="N57" s="52"/>
      <c r="O57" s="52"/>
      <c r="P57" s="109"/>
      <c r="Q57" s="48" t="s">
        <v>266</v>
      </c>
      <c r="R57" s="48">
        <v>9.86</v>
      </c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</row>
    <row r="58" spans="1:35" s="48" customFormat="1" x14ac:dyDescent="0.2">
      <c r="D58" s="47"/>
      <c r="E58" s="47"/>
      <c r="F58" s="47"/>
      <c r="G58" s="47"/>
      <c r="I58" s="52"/>
      <c r="J58" s="52"/>
      <c r="K58" s="52"/>
      <c r="L58" s="52"/>
      <c r="M58" s="52"/>
      <c r="N58" s="52"/>
      <c r="O58" s="52"/>
      <c r="P58" s="109"/>
      <c r="Q58" s="48" t="s">
        <v>267</v>
      </c>
      <c r="R58" s="48">
        <v>9.86</v>
      </c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</row>
    <row r="59" spans="1:35" s="48" customFormat="1" x14ac:dyDescent="0.2">
      <c r="D59" s="47"/>
      <c r="E59" s="47"/>
      <c r="F59" s="47"/>
      <c r="G59" s="47"/>
      <c r="I59" s="52"/>
      <c r="J59" s="52"/>
      <c r="K59" s="52"/>
      <c r="L59" s="52"/>
      <c r="M59" s="52"/>
      <c r="N59" s="52"/>
      <c r="O59" s="52"/>
      <c r="P59" s="109" t="s">
        <v>268</v>
      </c>
      <c r="Q59" s="48" t="s">
        <v>269</v>
      </c>
      <c r="R59" s="48">
        <v>4.93</v>
      </c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</row>
    <row r="60" spans="1:35" s="48" customFormat="1" x14ac:dyDescent="0.2">
      <c r="D60" s="47"/>
      <c r="E60" s="47"/>
      <c r="F60" s="47"/>
      <c r="G60" s="47"/>
      <c r="I60" s="52"/>
      <c r="J60" s="52"/>
      <c r="K60" s="52"/>
      <c r="L60" s="52"/>
      <c r="M60" s="52"/>
      <c r="N60" s="52"/>
      <c r="O60" s="52"/>
      <c r="P60" s="109"/>
      <c r="Q60" s="48" t="s">
        <v>270</v>
      </c>
      <c r="R60" s="48">
        <v>4.93</v>
      </c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</row>
    <row r="61" spans="1:35" s="48" customFormat="1" x14ac:dyDescent="0.2">
      <c r="D61" s="47"/>
      <c r="E61" s="47"/>
      <c r="F61" s="47"/>
      <c r="G61" s="47"/>
      <c r="I61" s="52"/>
      <c r="J61" s="52"/>
      <c r="K61" s="52"/>
      <c r="L61" s="52"/>
      <c r="M61" s="52"/>
      <c r="N61" s="52"/>
      <c r="O61" s="52"/>
      <c r="P61" s="109"/>
      <c r="Q61" s="48" t="s">
        <v>271</v>
      </c>
      <c r="R61" s="48">
        <v>4.93</v>
      </c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</row>
    <row r="62" spans="1:35" s="48" customFormat="1" x14ac:dyDescent="0.2">
      <c r="D62" s="47"/>
      <c r="E62" s="47"/>
      <c r="F62" s="47"/>
      <c r="G62" s="47"/>
      <c r="I62" s="52"/>
      <c r="J62" s="52"/>
      <c r="K62" s="52"/>
      <c r="L62" s="52"/>
      <c r="M62" s="52"/>
      <c r="N62" s="52"/>
      <c r="O62" s="52"/>
      <c r="P62" s="109"/>
      <c r="Q62" s="48" t="s">
        <v>272</v>
      </c>
      <c r="R62" s="48">
        <v>4.93</v>
      </c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</row>
    <row r="63" spans="1:35" s="48" customFormat="1" x14ac:dyDescent="0.2">
      <c r="D63" s="47"/>
      <c r="E63" s="47"/>
      <c r="F63" s="47"/>
      <c r="G63" s="47"/>
      <c r="I63" s="52"/>
      <c r="J63" s="52"/>
      <c r="K63" s="52"/>
      <c r="L63" s="52"/>
      <c r="M63" s="52"/>
      <c r="N63" s="52"/>
      <c r="O63" s="52"/>
      <c r="P63" s="109"/>
      <c r="Q63" s="48" t="s">
        <v>273</v>
      </c>
      <c r="R63" s="48">
        <v>4.93</v>
      </c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</row>
    <row r="64" spans="1:35" s="48" customFormat="1" x14ac:dyDescent="0.2">
      <c r="A64" s="47"/>
      <c r="B64" s="47"/>
      <c r="C64" s="47"/>
      <c r="D64" s="47"/>
      <c r="E64" s="47"/>
      <c r="F64" s="47"/>
      <c r="G64" s="47"/>
      <c r="I64" s="52"/>
      <c r="J64" s="52"/>
      <c r="K64" s="52"/>
      <c r="L64" s="52"/>
      <c r="M64" s="52"/>
      <c r="N64" s="52"/>
      <c r="O64" s="52"/>
      <c r="P64" s="109" t="s">
        <v>274</v>
      </c>
      <c r="Q64" s="48" t="s">
        <v>275</v>
      </c>
      <c r="R64" s="48">
        <v>4.21</v>
      </c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</row>
    <row r="65" spans="1:35" s="48" customFormat="1" x14ac:dyDescent="0.2">
      <c r="A65" s="47"/>
      <c r="B65" s="47"/>
      <c r="C65" s="47"/>
      <c r="D65" s="47"/>
      <c r="E65" s="47"/>
      <c r="F65" s="47"/>
      <c r="G65" s="47"/>
      <c r="I65" s="52"/>
      <c r="J65" s="52"/>
      <c r="K65" s="52"/>
      <c r="L65" s="52"/>
      <c r="M65" s="52"/>
      <c r="N65" s="52"/>
      <c r="O65" s="52"/>
      <c r="P65" s="109"/>
      <c r="Q65" s="48" t="s">
        <v>276</v>
      </c>
      <c r="R65" s="48">
        <v>4.21</v>
      </c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</row>
    <row r="66" spans="1:35" s="48" customFormat="1" x14ac:dyDescent="0.2">
      <c r="A66" s="47"/>
      <c r="B66" s="47"/>
      <c r="C66" s="47"/>
      <c r="D66" s="47"/>
      <c r="E66" s="47"/>
      <c r="F66" s="47"/>
      <c r="G66" s="47"/>
      <c r="I66" s="52"/>
      <c r="J66" s="52"/>
      <c r="K66" s="52"/>
      <c r="L66" s="52"/>
      <c r="M66" s="52"/>
      <c r="N66" s="52"/>
      <c r="O66" s="52"/>
      <c r="P66" s="109"/>
      <c r="Q66" s="48" t="s">
        <v>277</v>
      </c>
      <c r="R66" s="48">
        <v>4.21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</row>
    <row r="67" spans="1:35" s="48" customFormat="1" x14ac:dyDescent="0.2">
      <c r="C67" s="47"/>
      <c r="D67" s="47"/>
      <c r="E67" s="47"/>
      <c r="F67" s="47"/>
      <c r="G67" s="47"/>
      <c r="I67" s="52"/>
      <c r="J67" s="52"/>
      <c r="K67" s="52"/>
      <c r="L67" s="52"/>
      <c r="M67" s="52"/>
      <c r="N67" s="52"/>
      <c r="O67" s="52"/>
      <c r="P67" s="109"/>
      <c r="Q67" s="48" t="s">
        <v>278</v>
      </c>
      <c r="R67" s="48">
        <v>4.21</v>
      </c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</row>
    <row r="68" spans="1:35" s="48" customFormat="1" x14ac:dyDescent="0.2">
      <c r="C68" s="47"/>
      <c r="D68" s="47"/>
      <c r="E68" s="47"/>
      <c r="F68" s="47"/>
      <c r="G68" s="47"/>
      <c r="I68" s="52"/>
      <c r="J68" s="52"/>
      <c r="K68" s="52"/>
      <c r="L68" s="52"/>
      <c r="M68" s="52"/>
      <c r="N68" s="52"/>
      <c r="O68" s="52"/>
      <c r="P68" s="109"/>
      <c r="Q68" s="48" t="s">
        <v>279</v>
      </c>
      <c r="R68" s="48">
        <v>4.21</v>
      </c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</row>
    <row r="69" spans="1:35" s="48" customFormat="1" x14ac:dyDescent="0.2">
      <c r="C69" s="47"/>
      <c r="D69" s="47"/>
      <c r="E69" s="47"/>
      <c r="F69" s="47"/>
      <c r="J69" s="52"/>
      <c r="K69" s="52"/>
      <c r="L69" s="52"/>
      <c r="M69" s="52"/>
      <c r="N69" s="52"/>
      <c r="O69" s="52"/>
      <c r="P69" s="109"/>
      <c r="Q69" s="48" t="s">
        <v>280</v>
      </c>
      <c r="R69" s="48">
        <v>4.21</v>
      </c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</row>
    <row r="70" spans="1:35" s="48" customFormat="1" x14ac:dyDescent="0.2">
      <c r="C70" s="47"/>
      <c r="D70" s="47"/>
      <c r="E70" s="47"/>
      <c r="F70" s="47"/>
      <c r="G70" s="47"/>
      <c r="I70" s="52"/>
      <c r="J70" s="52"/>
      <c r="K70" s="52"/>
      <c r="L70" s="52"/>
      <c r="M70" s="52"/>
      <c r="N70" s="52"/>
      <c r="O70" s="52"/>
      <c r="P70" s="109"/>
      <c r="Q70" s="48" t="s">
        <v>281</v>
      </c>
      <c r="R70" s="48">
        <v>4.21</v>
      </c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</row>
    <row r="71" spans="1:35" s="48" customFormat="1" x14ac:dyDescent="0.2">
      <c r="C71" s="47"/>
      <c r="D71" s="47"/>
      <c r="E71" s="47"/>
      <c r="F71" s="47"/>
      <c r="G71" s="47"/>
      <c r="I71" s="52"/>
      <c r="J71" s="52"/>
      <c r="K71" s="52"/>
      <c r="L71" s="52"/>
      <c r="M71" s="52"/>
      <c r="N71" s="52"/>
      <c r="O71" s="52"/>
      <c r="P71" s="109"/>
      <c r="Q71" s="48" t="s">
        <v>282</v>
      </c>
      <c r="R71" s="48">
        <v>4.21</v>
      </c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</row>
    <row r="72" spans="1:35" s="48" customFormat="1" x14ac:dyDescent="0.2">
      <c r="C72" s="47"/>
      <c r="D72" s="47"/>
      <c r="E72" s="47"/>
      <c r="F72" s="47"/>
      <c r="G72" s="47"/>
      <c r="I72" s="52"/>
      <c r="J72" s="52"/>
      <c r="K72" s="52"/>
      <c r="L72" s="52"/>
      <c r="M72" s="52"/>
      <c r="N72" s="52"/>
      <c r="O72" s="52"/>
      <c r="P72" s="109"/>
      <c r="Q72" s="48" t="s">
        <v>283</v>
      </c>
      <c r="R72" s="48">
        <v>4.21</v>
      </c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</row>
    <row r="73" spans="1:35" s="48" customFormat="1" x14ac:dyDescent="0.2">
      <c r="C73" s="47"/>
      <c r="D73" s="47"/>
      <c r="E73" s="47"/>
      <c r="F73" s="47"/>
      <c r="G73" s="47"/>
      <c r="I73" s="52"/>
      <c r="J73" s="52"/>
      <c r="K73" s="52"/>
      <c r="L73" s="52"/>
      <c r="M73" s="52"/>
      <c r="N73" s="52"/>
      <c r="O73" s="52"/>
      <c r="P73" s="109"/>
      <c r="Q73" s="48" t="s">
        <v>284</v>
      </c>
      <c r="R73" s="48">
        <v>4.21</v>
      </c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</row>
    <row r="74" spans="1:35" s="48" customFormat="1" ht="15" thickBot="1" x14ac:dyDescent="0.25">
      <c r="A74" s="60" t="s">
        <v>304</v>
      </c>
      <c r="B74" s="47"/>
      <c r="C74" s="47"/>
      <c r="D74" s="47"/>
      <c r="E74" s="47"/>
      <c r="F74" s="47"/>
      <c r="G74" s="47"/>
      <c r="I74" s="52"/>
      <c r="J74" s="52"/>
      <c r="K74" s="52"/>
      <c r="L74" s="52"/>
      <c r="M74" s="52"/>
      <c r="N74" s="52"/>
      <c r="O74" s="52"/>
      <c r="P74" s="109"/>
      <c r="Q74" s="48" t="s">
        <v>285</v>
      </c>
      <c r="R74" s="48">
        <v>4.21</v>
      </c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</row>
    <row r="75" spans="1:35" s="48" customFormat="1" ht="15.75" thickBot="1" x14ac:dyDescent="0.25">
      <c r="A75" s="57" t="s">
        <v>305</v>
      </c>
      <c r="B75" s="57" t="s">
        <v>3</v>
      </c>
      <c r="C75" s="57" t="s">
        <v>4</v>
      </c>
      <c r="D75" s="47"/>
      <c r="E75" s="47"/>
      <c r="F75" s="47"/>
      <c r="G75" s="47"/>
      <c r="I75" s="52"/>
      <c r="J75" s="52"/>
      <c r="K75" s="52"/>
      <c r="L75" s="52"/>
      <c r="M75" s="52"/>
      <c r="N75" s="52"/>
      <c r="O75" s="52"/>
      <c r="P75" s="109"/>
      <c r="Q75" s="48" t="s">
        <v>286</v>
      </c>
      <c r="R75" s="48">
        <v>4.21</v>
      </c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</row>
    <row r="76" spans="1:35" s="48" customFormat="1" ht="16.5" thickTop="1" thickBot="1" x14ac:dyDescent="0.25">
      <c r="A76" s="58" t="s">
        <v>21</v>
      </c>
      <c r="B76" s="58">
        <v>97.8</v>
      </c>
      <c r="C76" s="58">
        <v>96.7</v>
      </c>
      <c r="D76" s="47"/>
      <c r="E76" s="47"/>
      <c r="F76" s="47"/>
      <c r="G76" s="47"/>
      <c r="I76" s="52"/>
      <c r="J76" s="52"/>
      <c r="K76" s="52"/>
      <c r="L76" s="52"/>
      <c r="M76" s="52"/>
      <c r="N76" s="52"/>
      <c r="O76" s="52"/>
      <c r="P76" s="109"/>
      <c r="Q76" s="48" t="s">
        <v>287</v>
      </c>
      <c r="R76" s="48">
        <v>4.21</v>
      </c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</row>
    <row r="77" spans="1:35" s="48" customFormat="1" ht="15.75" thickBot="1" x14ac:dyDescent="0.25">
      <c r="A77" s="59" t="s">
        <v>5</v>
      </c>
      <c r="B77" s="59">
        <v>97.4</v>
      </c>
      <c r="C77" s="59">
        <v>98.7</v>
      </c>
      <c r="D77" s="47"/>
      <c r="E77" s="47"/>
      <c r="F77" s="47"/>
      <c r="G77" s="47"/>
      <c r="I77" s="52"/>
      <c r="J77" s="52"/>
      <c r="K77" s="52"/>
      <c r="L77" s="52"/>
      <c r="M77" s="52"/>
      <c r="N77" s="52"/>
      <c r="O77" s="52"/>
      <c r="P77" s="109"/>
      <c r="Q77" s="48" t="s">
        <v>288</v>
      </c>
      <c r="R77" s="48">
        <v>4.21</v>
      </c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</row>
    <row r="78" spans="1:35" ht="15.75" thickBot="1" x14ac:dyDescent="0.25">
      <c r="A78" s="59" t="s">
        <v>6</v>
      </c>
      <c r="B78" s="59">
        <v>97</v>
      </c>
      <c r="C78" s="59">
        <v>94.8</v>
      </c>
    </row>
    <row r="79" spans="1:35" ht="15.75" thickBot="1" x14ac:dyDescent="0.25">
      <c r="A79" s="59" t="s">
        <v>7</v>
      </c>
      <c r="B79" s="59">
        <v>98.3</v>
      </c>
      <c r="C79" s="59">
        <v>98.5</v>
      </c>
    </row>
    <row r="81" spans="1:35" s="48" customFormat="1" x14ac:dyDescent="0.2"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8" t="s">
        <v>212</v>
      </c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</row>
    <row r="82" spans="1:35" ht="15" x14ac:dyDescent="0.25">
      <c r="A82" s="67" t="s">
        <v>212</v>
      </c>
    </row>
    <row r="83" spans="1:35" s="49" customFormat="1" ht="15.75" thickBot="1" x14ac:dyDescent="0.3">
      <c r="A83" s="75" t="s">
        <v>213</v>
      </c>
      <c r="B83" s="76" t="s">
        <v>214</v>
      </c>
      <c r="C83" s="77" t="s">
        <v>78</v>
      </c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8" t="s">
        <v>213</v>
      </c>
      <c r="R83" s="48" t="s">
        <v>78</v>
      </c>
      <c r="S83" s="48"/>
      <c r="T83" s="48"/>
      <c r="U83" s="48"/>
      <c r="V83" s="48"/>
      <c r="W83" s="48"/>
    </row>
    <row r="84" spans="1:35" s="49" customFormat="1" ht="19.5" customHeight="1" thickTop="1" x14ac:dyDescent="0.2">
      <c r="A84" s="78" t="s">
        <v>216</v>
      </c>
      <c r="B84" s="79">
        <v>316</v>
      </c>
      <c r="C84" s="80">
        <v>87.3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8" t="s">
        <v>215</v>
      </c>
      <c r="R84" s="48">
        <v>12.7</v>
      </c>
      <c r="S84" s="48"/>
      <c r="T84" s="48"/>
      <c r="U84" s="48"/>
      <c r="V84" s="48"/>
      <c r="W84" s="48"/>
    </row>
    <row r="85" spans="1:35" s="49" customFormat="1" x14ac:dyDescent="0.2"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8" t="s">
        <v>216</v>
      </c>
      <c r="R85" s="48">
        <v>87.3</v>
      </c>
      <c r="S85" s="48" t="str">
        <f>R85&amp;"%"</f>
        <v>87.3%</v>
      </c>
      <c r="T85" s="48"/>
      <c r="U85" s="48"/>
      <c r="V85" s="48"/>
      <c r="W85" s="48"/>
    </row>
    <row r="86" spans="1:35" s="49" customFormat="1" x14ac:dyDescent="0.2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8"/>
      <c r="R86" s="48"/>
      <c r="S86" s="48"/>
      <c r="T86" s="48"/>
      <c r="U86" s="48"/>
      <c r="V86" s="48"/>
      <c r="W86" s="48"/>
    </row>
    <row r="87" spans="1:35" s="49" customFormat="1" x14ac:dyDescent="0.2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8"/>
      <c r="R87" s="48"/>
      <c r="S87" s="48"/>
      <c r="T87" s="48"/>
      <c r="U87" s="48"/>
      <c r="V87" s="48"/>
      <c r="W87" s="48"/>
    </row>
    <row r="88" spans="1:35" s="49" customFormat="1" x14ac:dyDescent="0.2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8"/>
      <c r="R88" s="48"/>
      <c r="S88" s="48"/>
      <c r="T88" s="48"/>
      <c r="U88" s="48"/>
      <c r="V88" s="48"/>
      <c r="W88" s="48"/>
    </row>
    <row r="89" spans="1:35" s="49" customFormat="1" x14ac:dyDescent="0.2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8"/>
      <c r="R89" s="48"/>
      <c r="S89" s="48"/>
      <c r="T89" s="48"/>
      <c r="U89" s="48"/>
      <c r="V89" s="48"/>
      <c r="W89" s="48"/>
    </row>
    <row r="92" spans="1:35" s="49" customFormat="1" x14ac:dyDescent="0.2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8"/>
      <c r="R92" s="48"/>
      <c r="S92" s="48"/>
      <c r="T92" s="48"/>
      <c r="U92" s="48"/>
      <c r="V92" s="48"/>
      <c r="W92" s="48"/>
    </row>
    <row r="93" spans="1:35" s="49" customFormat="1" x14ac:dyDescent="0.2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8"/>
      <c r="R93" s="48"/>
      <c r="S93" s="48"/>
      <c r="T93" s="48"/>
      <c r="U93" s="48"/>
      <c r="V93" s="48"/>
      <c r="W93" s="48"/>
      <c r="AG93" s="49" t="s">
        <v>222</v>
      </c>
    </row>
    <row r="94" spans="1:35" s="49" customFormat="1" x14ac:dyDescent="0.2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8"/>
      <c r="R94" s="48"/>
      <c r="S94" s="48"/>
      <c r="T94" s="48"/>
      <c r="U94" s="48"/>
      <c r="V94" s="48"/>
      <c r="W94" s="48"/>
    </row>
    <row r="95" spans="1:35" s="49" customFormat="1" x14ac:dyDescent="0.2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8"/>
      <c r="R95" s="48"/>
      <c r="S95" s="48"/>
      <c r="T95" s="48"/>
      <c r="U95" s="48"/>
      <c r="V95" s="48"/>
      <c r="W95" s="48"/>
    </row>
    <row r="98" spans="1:23" ht="21" customHeight="1" x14ac:dyDescent="0.2"/>
    <row r="99" spans="1:23" ht="21" customHeight="1" thickBot="1" x14ac:dyDescent="0.25"/>
    <row r="100" spans="1:23" ht="21" customHeight="1" thickTop="1" thickBot="1" x14ac:dyDescent="0.3">
      <c r="A100" s="67" t="s">
        <v>337</v>
      </c>
      <c r="Q100" s="58" t="s">
        <v>21</v>
      </c>
      <c r="R100" s="58">
        <v>4.3</v>
      </c>
      <c r="S100" s="52">
        <v>5</v>
      </c>
    </row>
    <row r="101" spans="1:23" ht="18" customHeight="1" thickBot="1" x14ac:dyDescent="0.25">
      <c r="A101" s="81" t="s">
        <v>305</v>
      </c>
      <c r="B101" s="82" t="s">
        <v>309</v>
      </c>
    </row>
    <row r="102" spans="1:23" ht="21" customHeight="1" thickTop="1" thickBot="1" x14ac:dyDescent="0.25">
      <c r="A102" s="83" t="s">
        <v>21</v>
      </c>
      <c r="B102" s="84">
        <v>4.3</v>
      </c>
    </row>
    <row r="103" spans="1:23" ht="21" customHeight="1" thickBot="1" x14ac:dyDescent="0.25">
      <c r="A103" s="85" t="s">
        <v>5</v>
      </c>
      <c r="B103" s="86">
        <v>5</v>
      </c>
    </row>
    <row r="104" spans="1:23" ht="15.75" thickBot="1" x14ac:dyDescent="0.25">
      <c r="A104" s="85" t="s">
        <v>6</v>
      </c>
      <c r="B104" s="86">
        <v>2.2999999999999998</v>
      </c>
    </row>
    <row r="105" spans="1:23" ht="15" x14ac:dyDescent="0.2">
      <c r="A105" s="87" t="s">
        <v>7</v>
      </c>
      <c r="B105" s="88">
        <v>4.4000000000000004</v>
      </c>
    </row>
    <row r="112" spans="1:23" s="49" customFormat="1" x14ac:dyDescent="0.2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8"/>
      <c r="R112" s="48"/>
      <c r="S112" s="48"/>
      <c r="T112" s="48"/>
      <c r="U112" s="48"/>
      <c r="V112" s="48"/>
      <c r="W112" s="48"/>
    </row>
    <row r="113" spans="1:35" s="49" customFormat="1" ht="15" x14ac:dyDescent="0.25">
      <c r="A113" s="67" t="s">
        <v>231</v>
      </c>
      <c r="B113" s="47"/>
      <c r="C113" s="47"/>
      <c r="D113" s="47" t="s">
        <v>156</v>
      </c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8"/>
      <c r="R113" s="48"/>
      <c r="S113" s="48"/>
      <c r="T113" s="48"/>
      <c r="U113" s="48"/>
      <c r="V113" s="48"/>
      <c r="W113" s="48"/>
    </row>
    <row r="114" spans="1:35" s="48" customFormat="1" x14ac:dyDescent="0.2">
      <c r="A114" s="74" t="s">
        <v>306</v>
      </c>
      <c r="B114" s="74" t="s">
        <v>76</v>
      </c>
      <c r="C114" s="47"/>
      <c r="D114" s="47" t="s">
        <v>156</v>
      </c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</row>
    <row r="115" spans="1:35" s="48" customFormat="1" x14ac:dyDescent="0.2">
      <c r="A115" s="51" t="s">
        <v>232</v>
      </c>
      <c r="B115" s="51">
        <v>63</v>
      </c>
      <c r="C115" s="47"/>
      <c r="D115" s="47" t="s">
        <v>156</v>
      </c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</row>
    <row r="116" spans="1:35" s="48" customFormat="1" x14ac:dyDescent="0.2">
      <c r="A116" s="51" t="s">
        <v>234</v>
      </c>
      <c r="B116" s="51">
        <v>28</v>
      </c>
      <c r="C116" s="47"/>
      <c r="D116" s="47" t="s">
        <v>156</v>
      </c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</row>
    <row r="117" spans="1:35" s="48" customFormat="1" x14ac:dyDescent="0.2">
      <c r="A117" s="51" t="s">
        <v>235</v>
      </c>
      <c r="B117" s="51">
        <v>9</v>
      </c>
      <c r="C117" s="47"/>
      <c r="D117" s="47" t="s">
        <v>156</v>
      </c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</row>
    <row r="118" spans="1:35" s="48" customFormat="1" x14ac:dyDescent="0.2">
      <c r="A118" s="47"/>
      <c r="B118" s="47"/>
      <c r="C118" s="47"/>
      <c r="D118" s="47" t="s">
        <v>156</v>
      </c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</row>
    <row r="119" spans="1:35" x14ac:dyDescent="0.2">
      <c r="D119" s="47" t="s">
        <v>156</v>
      </c>
    </row>
    <row r="120" spans="1:35" s="48" customFormat="1" x14ac:dyDescent="0.2">
      <c r="A120" s="47"/>
      <c r="B120" s="47"/>
      <c r="C120" s="47"/>
      <c r="D120" s="47" t="s">
        <v>156</v>
      </c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</row>
    <row r="121" spans="1:35" s="48" customFormat="1" x14ac:dyDescent="0.2">
      <c r="A121" s="47"/>
      <c r="B121" s="47"/>
      <c r="C121" s="47"/>
      <c r="D121" s="47" t="s">
        <v>156</v>
      </c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</row>
    <row r="122" spans="1:35" s="48" customFormat="1" x14ac:dyDescent="0.2">
      <c r="A122" s="47"/>
      <c r="B122" s="47"/>
      <c r="C122" s="47"/>
      <c r="D122" s="47" t="s">
        <v>156</v>
      </c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</row>
    <row r="123" spans="1:35" s="48" customFormat="1" x14ac:dyDescent="0.2">
      <c r="A123" s="47"/>
      <c r="B123" s="47"/>
      <c r="C123" s="47"/>
      <c r="D123" s="47" t="s">
        <v>156</v>
      </c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</row>
    <row r="124" spans="1:35" s="48" customFormat="1" x14ac:dyDescent="0.2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R124" s="48" t="s">
        <v>231</v>
      </c>
      <c r="S124" s="48" t="s">
        <v>233</v>
      </c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</row>
    <row r="125" spans="1:35" s="48" customFormat="1" x14ac:dyDescent="0.2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8" t="s">
        <v>232</v>
      </c>
      <c r="R125" s="48">
        <v>63</v>
      </c>
      <c r="S125" s="48">
        <v>30</v>
      </c>
      <c r="T125" s="48">
        <v>63</v>
      </c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</row>
    <row r="126" spans="1:35" s="48" customFormat="1" x14ac:dyDescent="0.2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8" t="s">
        <v>235</v>
      </c>
      <c r="R126" s="48">
        <v>9</v>
      </c>
      <c r="S126" s="48">
        <f>S125</f>
        <v>30</v>
      </c>
      <c r="T126" s="48">
        <v>9</v>
      </c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</row>
    <row r="127" spans="1:35" s="48" customFormat="1" x14ac:dyDescent="0.2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8" t="s">
        <v>234</v>
      </c>
      <c r="R127" s="48">
        <v>28</v>
      </c>
      <c r="S127" s="48">
        <f>S126</f>
        <v>30</v>
      </c>
      <c r="T127" s="48">
        <v>28</v>
      </c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</row>
    <row r="128" spans="1:35" s="48" customFormat="1" x14ac:dyDescent="0.2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</row>
    <row r="129" spans="1:35" s="48" customFormat="1" x14ac:dyDescent="0.2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</row>
    <row r="130" spans="1:35" s="48" customFormat="1" x14ac:dyDescent="0.2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</row>
    <row r="131" spans="1:35" s="48" customFormat="1" x14ac:dyDescent="0.2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</row>
    <row r="132" spans="1:35" s="48" customFormat="1" x14ac:dyDescent="0.2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</row>
    <row r="133" spans="1:35" s="48" customFormat="1" x14ac:dyDescent="0.2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</row>
    <row r="134" spans="1:35" s="48" customFormat="1" x14ac:dyDescent="0.2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</row>
    <row r="136" spans="1:35" s="48" customFormat="1" x14ac:dyDescent="0.2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</row>
    <row r="139" spans="1:35" s="48" customFormat="1" x14ac:dyDescent="0.2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</row>
    <row r="140" spans="1:35" s="48" customFormat="1" x14ac:dyDescent="0.2"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</row>
    <row r="141" spans="1:35" s="48" customFormat="1" x14ac:dyDescent="0.2"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</row>
    <row r="142" spans="1:35" s="48" customFormat="1" x14ac:dyDescent="0.2"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</row>
    <row r="143" spans="1:35" s="48" customFormat="1" x14ac:dyDescent="0.2"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</row>
    <row r="144" spans="1:35" s="48" customFormat="1" x14ac:dyDescent="0.2"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</row>
    <row r="145" spans="1:35" s="48" customFormat="1" x14ac:dyDescent="0.2"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</row>
    <row r="146" spans="1:35" s="48" customFormat="1" x14ac:dyDescent="0.2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</row>
    <row r="149" spans="1:35" s="48" customFormat="1" x14ac:dyDescent="0.2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</row>
    <row r="151" spans="1:35" s="48" customFormat="1" x14ac:dyDescent="0.2"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</row>
  </sheetData>
  <mergeCells count="6">
    <mergeCell ref="P64:P77"/>
    <mergeCell ref="P44:P46"/>
    <mergeCell ref="P47:P48"/>
    <mergeCell ref="P49:P53"/>
    <mergeCell ref="P54:P58"/>
    <mergeCell ref="P59:P63"/>
  </mergeCells>
  <pageMargins left="0.7" right="0.7" top="0.75" bottom="0.75" header="0.3" footer="0.3"/>
  <pageSetup orientation="portrait" horizontalDpi="1200" verticalDpi="1200" r:id="rId1"/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09"/>
  <sheetViews>
    <sheetView showGridLines="0" workbookViewId="0">
      <pane ySplit="1" topLeftCell="A2" activePane="bottomLeft" state="frozen"/>
      <selection pane="bottomLeft" activeCell="F6" sqref="F6"/>
    </sheetView>
  </sheetViews>
  <sheetFormatPr defaultRowHeight="15" x14ac:dyDescent="0.25"/>
  <cols>
    <col min="1" max="1" width="46.140625" style="1" customWidth="1"/>
    <col min="2" max="8" width="19.42578125" style="1" customWidth="1"/>
    <col min="9" max="9" width="9.140625" style="1"/>
    <col min="10" max="10" width="29.85546875" style="1" customWidth="1"/>
    <col min="11" max="11" width="29" style="1" customWidth="1"/>
    <col min="12" max="12" width="15.85546875" style="1" customWidth="1"/>
    <col min="13" max="13" width="17.28515625" style="1" bestFit="1" customWidth="1"/>
    <col min="14" max="15" width="9.140625" style="1"/>
    <col min="16" max="16" width="30.42578125" style="1" customWidth="1"/>
    <col min="17" max="17" width="10.140625" style="1" customWidth="1"/>
    <col min="18" max="25" width="9.140625" style="1"/>
    <col min="26" max="26" width="17.42578125" style="1" customWidth="1"/>
    <col min="27" max="27" width="14" style="1" customWidth="1"/>
    <col min="28" max="28" width="15.85546875" style="1" customWidth="1"/>
    <col min="29" max="16384" width="9.140625" style="1"/>
  </cols>
  <sheetData>
    <row r="1" spans="1:7" s="13" customFormat="1" ht="23.25" x14ac:dyDescent="0.25">
      <c r="A1" s="12" t="s">
        <v>0</v>
      </c>
    </row>
    <row r="2" spans="1:7" ht="15.75" thickBot="1" x14ac:dyDescent="0.3"/>
    <row r="3" spans="1:7" ht="21.75" thickBot="1" x14ac:dyDescent="0.3">
      <c r="A3" s="11" t="s">
        <v>70</v>
      </c>
    </row>
    <row r="5" spans="1:7" x14ac:dyDescent="0.25">
      <c r="A5" s="7" t="s">
        <v>53</v>
      </c>
      <c r="B5" s="7"/>
      <c r="C5" s="7"/>
      <c r="D5" s="7"/>
    </row>
    <row r="6" spans="1:7" ht="75" x14ac:dyDescent="0.25">
      <c r="A6" s="19" t="s">
        <v>52</v>
      </c>
      <c r="B6" s="7"/>
      <c r="C6" s="7"/>
      <c r="D6" s="7"/>
    </row>
    <row r="7" spans="1:7" x14ac:dyDescent="0.25">
      <c r="A7" s="8"/>
      <c r="B7" s="107" t="s">
        <v>54</v>
      </c>
      <c r="C7" s="107"/>
      <c r="D7" s="15"/>
    </row>
    <row r="8" spans="1:7" ht="45" x14ac:dyDescent="0.25">
      <c r="A8" s="8" t="s">
        <v>364</v>
      </c>
      <c r="B8" s="15" t="s">
        <v>49</v>
      </c>
      <c r="C8" s="15" t="s">
        <v>50</v>
      </c>
      <c r="D8" s="15" t="s">
        <v>51</v>
      </c>
      <c r="G8" s="1" t="s">
        <v>86</v>
      </c>
    </row>
    <row r="9" spans="1:7" x14ac:dyDescent="0.25">
      <c r="A9" s="9" t="s">
        <v>5</v>
      </c>
      <c r="B9" s="9">
        <v>11.4</v>
      </c>
      <c r="C9" s="9">
        <v>73.400000000000006</v>
      </c>
      <c r="D9" s="9">
        <v>69</v>
      </c>
      <c r="F9" s="1" t="s">
        <v>148</v>
      </c>
      <c r="G9" s="1">
        <v>7.6</v>
      </c>
    </row>
    <row r="10" spans="1:7" x14ac:dyDescent="0.25">
      <c r="A10" s="9" t="s">
        <v>43</v>
      </c>
      <c r="B10" s="9">
        <v>14.4</v>
      </c>
      <c r="C10" s="9">
        <v>74.3</v>
      </c>
      <c r="D10" s="9">
        <v>223</v>
      </c>
      <c r="F10" s="1" t="s">
        <v>15</v>
      </c>
      <c r="G10" s="1">
        <v>7.7</v>
      </c>
    </row>
    <row r="11" spans="1:7" x14ac:dyDescent="0.25">
      <c r="A11" s="9" t="s">
        <v>7</v>
      </c>
      <c r="B11" s="9">
        <v>8.4</v>
      </c>
      <c r="C11" s="9">
        <v>62.6</v>
      </c>
      <c r="D11" s="9">
        <v>100</v>
      </c>
      <c r="F11" s="1" t="s">
        <v>18</v>
      </c>
      <c r="G11" s="1">
        <v>7.8</v>
      </c>
    </row>
    <row r="12" spans="1:7" x14ac:dyDescent="0.25">
      <c r="A12" s="9" t="s">
        <v>8</v>
      </c>
      <c r="B12" s="9">
        <v>-10.3</v>
      </c>
      <c r="C12" s="9">
        <v>-63.7</v>
      </c>
      <c r="D12" s="9">
        <v>28</v>
      </c>
      <c r="F12" s="1" t="s">
        <v>20</v>
      </c>
      <c r="G12" s="1">
        <v>8.1</v>
      </c>
    </row>
    <row r="13" spans="1:7" x14ac:dyDescent="0.25">
      <c r="A13" s="9" t="s">
        <v>9</v>
      </c>
      <c r="B13" s="9">
        <v>-7.4</v>
      </c>
      <c r="C13" s="9">
        <v>-90.5</v>
      </c>
      <c r="D13" s="9">
        <v>43</v>
      </c>
      <c r="F13" s="1" t="s">
        <v>16</v>
      </c>
      <c r="G13" s="1">
        <v>8.1999999999999993</v>
      </c>
    </row>
    <row r="14" spans="1:7" x14ac:dyDescent="0.25">
      <c r="A14" s="9" t="s">
        <v>44</v>
      </c>
      <c r="B14" s="9">
        <v>-10.1</v>
      </c>
      <c r="C14" s="9">
        <v>-70.099999999999994</v>
      </c>
      <c r="D14" s="9">
        <v>47</v>
      </c>
      <c r="F14" s="1" t="s">
        <v>7</v>
      </c>
      <c r="G14" s="1">
        <v>8.4</v>
      </c>
    </row>
    <row r="15" spans="1:7" x14ac:dyDescent="0.25">
      <c r="A15" s="9" t="s">
        <v>45</v>
      </c>
      <c r="B15" s="9">
        <v>11</v>
      </c>
      <c r="C15" s="9">
        <v>70</v>
      </c>
      <c r="D15" s="9">
        <v>186</v>
      </c>
      <c r="F15" s="1" t="s">
        <v>17</v>
      </c>
      <c r="G15" s="1">
        <v>9</v>
      </c>
    </row>
    <row r="16" spans="1:7" x14ac:dyDescent="0.25">
      <c r="A16" s="9" t="s">
        <v>12</v>
      </c>
      <c r="B16" s="9">
        <v>10.5</v>
      </c>
      <c r="C16" s="9">
        <v>98.1</v>
      </c>
      <c r="D16" s="9">
        <v>146</v>
      </c>
      <c r="F16" s="1" t="s">
        <v>13</v>
      </c>
      <c r="G16" s="1">
        <v>9.1</v>
      </c>
    </row>
    <row r="17" spans="1:7" x14ac:dyDescent="0.25">
      <c r="A17" s="9" t="s">
        <v>46</v>
      </c>
      <c r="B17" s="9">
        <v>9.3000000000000007</v>
      </c>
      <c r="C17" s="9">
        <v>72.7</v>
      </c>
      <c r="D17" s="9">
        <v>94</v>
      </c>
      <c r="F17" s="1" t="s">
        <v>46</v>
      </c>
      <c r="G17" s="1">
        <v>9.3000000000000007</v>
      </c>
    </row>
    <row r="18" spans="1:7" x14ac:dyDescent="0.25">
      <c r="A18" s="9" t="s">
        <v>13</v>
      </c>
      <c r="B18" s="9">
        <v>9.1</v>
      </c>
      <c r="C18" s="9">
        <v>88</v>
      </c>
      <c r="D18" s="9">
        <v>100</v>
      </c>
      <c r="F18" s="1" t="s">
        <v>48</v>
      </c>
      <c r="G18" s="1">
        <v>10</v>
      </c>
    </row>
    <row r="19" spans="1:7" x14ac:dyDescent="0.25">
      <c r="A19" s="9" t="s">
        <v>148</v>
      </c>
      <c r="B19" s="9">
        <v>7.6</v>
      </c>
      <c r="C19" s="9">
        <v>44.9</v>
      </c>
      <c r="D19" s="9">
        <v>163</v>
      </c>
      <c r="F19" s="1" t="s">
        <v>19</v>
      </c>
      <c r="G19" s="1">
        <v>10.199999999999999</v>
      </c>
    </row>
    <row r="20" spans="1:7" x14ac:dyDescent="0.25">
      <c r="A20" s="9" t="s">
        <v>14</v>
      </c>
      <c r="B20" s="9">
        <v>11.7</v>
      </c>
      <c r="C20" s="9">
        <v>65.099999999999994</v>
      </c>
      <c r="D20" s="9">
        <v>221</v>
      </c>
      <c r="F20" s="1" t="s">
        <v>12</v>
      </c>
      <c r="G20" s="1">
        <v>10.5</v>
      </c>
    </row>
    <row r="21" spans="1:7" x14ac:dyDescent="0.25">
      <c r="A21" s="9" t="s">
        <v>15</v>
      </c>
      <c r="B21" s="9">
        <v>7.7</v>
      </c>
      <c r="C21" s="9">
        <v>73.7</v>
      </c>
      <c r="D21" s="9">
        <v>132</v>
      </c>
      <c r="F21" s="1" t="s">
        <v>47</v>
      </c>
      <c r="G21" s="1">
        <v>10.5</v>
      </c>
    </row>
    <row r="22" spans="1:7" x14ac:dyDescent="0.25">
      <c r="A22" s="9" t="s">
        <v>16</v>
      </c>
      <c r="B22" s="9">
        <v>8.1999999999999993</v>
      </c>
      <c r="C22" s="9">
        <v>99.4</v>
      </c>
      <c r="D22" s="9">
        <v>298</v>
      </c>
      <c r="F22" s="1" t="s">
        <v>45</v>
      </c>
      <c r="G22" s="1">
        <v>11</v>
      </c>
    </row>
    <row r="23" spans="1:7" x14ac:dyDescent="0.25">
      <c r="A23" s="9" t="s">
        <v>17</v>
      </c>
      <c r="B23" s="9">
        <v>9</v>
      </c>
      <c r="C23" s="9">
        <v>47</v>
      </c>
      <c r="D23" s="9">
        <v>161</v>
      </c>
      <c r="F23" s="1" t="s">
        <v>5</v>
      </c>
      <c r="G23" s="1">
        <v>11.4</v>
      </c>
    </row>
    <row r="24" spans="1:7" x14ac:dyDescent="0.25">
      <c r="A24" s="9" t="s">
        <v>47</v>
      </c>
      <c r="B24" s="9">
        <v>10.5</v>
      </c>
      <c r="C24" s="9">
        <v>59.1</v>
      </c>
      <c r="D24" s="9">
        <v>60</v>
      </c>
      <c r="F24" s="1" t="s">
        <v>14</v>
      </c>
      <c r="G24" s="1">
        <v>11.7</v>
      </c>
    </row>
    <row r="25" spans="1:7" x14ac:dyDescent="0.25">
      <c r="A25" s="9" t="s">
        <v>18</v>
      </c>
      <c r="B25" s="9">
        <v>7.8</v>
      </c>
      <c r="C25" s="9">
        <v>67.400000000000006</v>
      </c>
      <c r="D25" s="9">
        <v>50</v>
      </c>
      <c r="F25" s="1" t="s">
        <v>43</v>
      </c>
      <c r="G25" s="1">
        <v>14.4</v>
      </c>
    </row>
    <row r="26" spans="1:7" x14ac:dyDescent="0.25">
      <c r="A26" s="9" t="s">
        <v>19</v>
      </c>
      <c r="B26" s="9">
        <v>10.199999999999999</v>
      </c>
      <c r="C26" s="9">
        <v>91.3</v>
      </c>
      <c r="D26" s="9">
        <v>62</v>
      </c>
    </row>
    <row r="27" spans="1:7" x14ac:dyDescent="0.25">
      <c r="A27" s="9" t="s">
        <v>48</v>
      </c>
      <c r="B27" s="9">
        <v>10</v>
      </c>
      <c r="C27" s="9">
        <v>60.5</v>
      </c>
      <c r="D27" s="9">
        <v>103</v>
      </c>
    </row>
    <row r="28" spans="1:7" x14ac:dyDescent="0.25">
      <c r="A28" s="9" t="s">
        <v>20</v>
      </c>
      <c r="B28" s="9">
        <v>8.1</v>
      </c>
      <c r="C28" s="9">
        <v>44.6</v>
      </c>
      <c r="D28" s="9">
        <v>82</v>
      </c>
    </row>
    <row r="29" spans="1:7" x14ac:dyDescent="0.25">
      <c r="A29" s="1" t="s">
        <v>64</v>
      </c>
      <c r="B29" s="10"/>
      <c r="C29" s="10"/>
      <c r="D29" s="10"/>
    </row>
    <row r="30" spans="1:7" ht="15.75" thickBot="1" x14ac:dyDescent="0.3"/>
    <row r="31" spans="1:7" ht="21.75" thickBot="1" x14ac:dyDescent="0.3">
      <c r="A31" s="11" t="s">
        <v>1</v>
      </c>
    </row>
    <row r="33" spans="1:7" x14ac:dyDescent="0.25">
      <c r="A33" s="7" t="s">
        <v>68</v>
      </c>
      <c r="B33" s="6"/>
      <c r="C33" s="6"/>
    </row>
    <row r="34" spans="1:7" x14ac:dyDescent="0.25">
      <c r="A34" s="7" t="s">
        <v>67</v>
      </c>
      <c r="B34" s="6"/>
      <c r="C34" s="6"/>
    </row>
    <row r="35" spans="1:7" ht="90" x14ac:dyDescent="0.25">
      <c r="A35" s="15" t="s">
        <v>26</v>
      </c>
      <c r="B35" s="15" t="s">
        <v>83</v>
      </c>
      <c r="C35" s="15" t="s">
        <v>66</v>
      </c>
      <c r="E35" s="1" t="s">
        <v>26</v>
      </c>
      <c r="F35" s="1" t="s">
        <v>84</v>
      </c>
      <c r="G35" s="1" t="s">
        <v>85</v>
      </c>
    </row>
    <row r="36" spans="1:7" x14ac:dyDescent="0.25">
      <c r="A36" s="9" t="s">
        <v>5</v>
      </c>
      <c r="B36" s="9">
        <v>9.1999999999999993</v>
      </c>
      <c r="C36" s="9">
        <v>66</v>
      </c>
      <c r="E36" s="1" t="s">
        <v>46</v>
      </c>
      <c r="F36" s="1">
        <v>0.8</v>
      </c>
      <c r="G36" s="1">
        <v>76</v>
      </c>
    </row>
    <row r="37" spans="1:7" x14ac:dyDescent="0.25">
      <c r="A37" s="9" t="s">
        <v>43</v>
      </c>
      <c r="B37" s="9">
        <v>12.5</v>
      </c>
      <c r="C37" s="9">
        <v>278</v>
      </c>
      <c r="E37" s="1" t="s">
        <v>17</v>
      </c>
      <c r="F37" s="1">
        <v>2.2000000000000002</v>
      </c>
      <c r="G37" s="1">
        <v>206</v>
      </c>
    </row>
    <row r="38" spans="1:7" x14ac:dyDescent="0.25">
      <c r="A38" s="9" t="s">
        <v>7</v>
      </c>
      <c r="B38" s="9">
        <v>3.5</v>
      </c>
      <c r="C38" s="9">
        <v>85</v>
      </c>
      <c r="E38" s="1" t="s">
        <v>47</v>
      </c>
      <c r="F38" s="1">
        <v>3.3</v>
      </c>
      <c r="G38" s="1">
        <v>64</v>
      </c>
    </row>
    <row r="39" spans="1:7" x14ac:dyDescent="0.25">
      <c r="A39" s="9" t="s">
        <v>8</v>
      </c>
      <c r="B39" s="9" t="s">
        <v>65</v>
      </c>
      <c r="C39" s="9">
        <v>14</v>
      </c>
      <c r="E39" s="1" t="s">
        <v>7</v>
      </c>
      <c r="F39" s="1">
        <v>3.5</v>
      </c>
      <c r="G39" s="1">
        <v>85</v>
      </c>
    </row>
    <row r="40" spans="1:7" x14ac:dyDescent="0.25">
      <c r="A40" s="9" t="s">
        <v>9</v>
      </c>
      <c r="B40" s="9">
        <v>16.399999999999999</v>
      </c>
      <c r="C40" s="9">
        <v>50</v>
      </c>
      <c r="E40" s="1" t="s">
        <v>20</v>
      </c>
      <c r="F40" s="1">
        <v>4.5</v>
      </c>
      <c r="G40" s="1">
        <v>57</v>
      </c>
    </row>
    <row r="41" spans="1:7" x14ac:dyDescent="0.25">
      <c r="A41" s="9" t="s">
        <v>44</v>
      </c>
      <c r="B41" s="9">
        <v>5.2</v>
      </c>
      <c r="C41" s="9">
        <v>45</v>
      </c>
      <c r="E41" s="1" t="s">
        <v>15</v>
      </c>
      <c r="F41" s="1">
        <v>5</v>
      </c>
      <c r="G41" s="1">
        <v>141</v>
      </c>
    </row>
    <row r="42" spans="1:7" x14ac:dyDescent="0.25">
      <c r="A42" s="9" t="s">
        <v>45</v>
      </c>
      <c r="B42" s="9">
        <v>8.5</v>
      </c>
      <c r="C42" s="9">
        <v>192</v>
      </c>
      <c r="E42" s="1" t="s">
        <v>44</v>
      </c>
      <c r="F42" s="1">
        <v>5.2</v>
      </c>
      <c r="G42" s="1">
        <v>45</v>
      </c>
    </row>
    <row r="43" spans="1:7" x14ac:dyDescent="0.25">
      <c r="A43" s="9" t="s">
        <v>12</v>
      </c>
      <c r="B43" s="9">
        <v>18.600000000000001</v>
      </c>
      <c r="C43" s="9">
        <v>117</v>
      </c>
      <c r="E43" s="1" t="s">
        <v>19</v>
      </c>
      <c r="F43" s="1">
        <v>6.3</v>
      </c>
      <c r="G43" s="1">
        <v>70</v>
      </c>
    </row>
    <row r="44" spans="1:7" x14ac:dyDescent="0.25">
      <c r="A44" s="9" t="s">
        <v>46</v>
      </c>
      <c r="B44" s="9">
        <v>0.8</v>
      </c>
      <c r="C44" s="9">
        <v>76</v>
      </c>
      <c r="E44" s="1" t="s">
        <v>48</v>
      </c>
      <c r="F44" s="1">
        <v>7.8</v>
      </c>
      <c r="G44" s="1">
        <v>105</v>
      </c>
    </row>
    <row r="45" spans="1:7" x14ac:dyDescent="0.25">
      <c r="A45" s="9" t="s">
        <v>13</v>
      </c>
      <c r="B45" s="9">
        <v>14.1</v>
      </c>
      <c r="C45" s="9">
        <v>77</v>
      </c>
      <c r="E45" s="1" t="s">
        <v>14</v>
      </c>
      <c r="F45" s="1">
        <v>8.4</v>
      </c>
      <c r="G45" s="1">
        <v>355</v>
      </c>
    </row>
    <row r="46" spans="1:7" x14ac:dyDescent="0.25">
      <c r="A46" s="9" t="s">
        <v>148</v>
      </c>
      <c r="B46" s="9">
        <v>9.3000000000000007</v>
      </c>
      <c r="C46" s="9">
        <v>161</v>
      </c>
      <c r="E46" s="1" t="s">
        <v>45</v>
      </c>
      <c r="F46" s="1">
        <v>8.5</v>
      </c>
      <c r="G46" s="1">
        <v>192</v>
      </c>
    </row>
    <row r="47" spans="1:7" x14ac:dyDescent="0.25">
      <c r="A47" s="9" t="s">
        <v>14</v>
      </c>
      <c r="B47" s="9">
        <v>8.4</v>
      </c>
      <c r="C47" s="9">
        <v>355</v>
      </c>
      <c r="E47" s="1" t="s">
        <v>5</v>
      </c>
      <c r="F47" s="1">
        <v>9.1999999999999993</v>
      </c>
      <c r="G47" s="1">
        <v>66</v>
      </c>
    </row>
    <row r="48" spans="1:7" x14ac:dyDescent="0.25">
      <c r="A48" s="9" t="s">
        <v>15</v>
      </c>
      <c r="B48" s="9">
        <v>5</v>
      </c>
      <c r="C48" s="9">
        <v>141</v>
      </c>
      <c r="E48" s="1" t="s">
        <v>148</v>
      </c>
      <c r="F48" s="1">
        <v>9.3000000000000007</v>
      </c>
      <c r="G48" s="1">
        <v>161</v>
      </c>
    </row>
    <row r="49" spans="1:12" x14ac:dyDescent="0.25">
      <c r="A49" s="9" t="s">
        <v>16</v>
      </c>
      <c r="B49" s="9">
        <v>18.5</v>
      </c>
      <c r="C49" s="9">
        <v>285</v>
      </c>
      <c r="E49" s="1" t="s">
        <v>18</v>
      </c>
      <c r="F49" s="1">
        <v>11</v>
      </c>
      <c r="G49" s="1">
        <v>53</v>
      </c>
    </row>
    <row r="50" spans="1:12" x14ac:dyDescent="0.25">
      <c r="A50" s="9" t="s">
        <v>17</v>
      </c>
      <c r="B50" s="9">
        <v>2.2000000000000002</v>
      </c>
      <c r="C50" s="9">
        <v>206</v>
      </c>
      <c r="E50" s="1" t="s">
        <v>43</v>
      </c>
      <c r="F50" s="1">
        <v>12.5</v>
      </c>
      <c r="G50" s="1">
        <v>278</v>
      </c>
    </row>
    <row r="51" spans="1:12" x14ac:dyDescent="0.25">
      <c r="A51" s="9" t="s">
        <v>47</v>
      </c>
      <c r="B51" s="9">
        <v>3.3</v>
      </c>
      <c r="C51" s="9">
        <v>64</v>
      </c>
      <c r="E51" s="1" t="s">
        <v>13</v>
      </c>
      <c r="F51" s="1">
        <v>14.1</v>
      </c>
      <c r="G51" s="1">
        <v>77</v>
      </c>
    </row>
    <row r="52" spans="1:12" x14ac:dyDescent="0.25">
      <c r="A52" s="9" t="s">
        <v>18</v>
      </c>
      <c r="B52" s="9">
        <v>11</v>
      </c>
      <c r="C52" s="9">
        <v>53</v>
      </c>
      <c r="E52" s="1" t="s">
        <v>9</v>
      </c>
      <c r="F52" s="1">
        <v>16.399999999999999</v>
      </c>
      <c r="G52" s="1">
        <v>50</v>
      </c>
    </row>
    <row r="53" spans="1:12" x14ac:dyDescent="0.25">
      <c r="A53" s="9" t="s">
        <v>19</v>
      </c>
      <c r="B53" s="9">
        <v>6.3</v>
      </c>
      <c r="C53" s="9">
        <v>70</v>
      </c>
      <c r="E53" s="1" t="s">
        <v>16</v>
      </c>
      <c r="F53" s="1">
        <v>18.5</v>
      </c>
      <c r="G53" s="1">
        <v>285</v>
      </c>
    </row>
    <row r="54" spans="1:12" x14ac:dyDescent="0.25">
      <c r="A54" s="9" t="s">
        <v>48</v>
      </c>
      <c r="B54" s="9">
        <v>7.8</v>
      </c>
      <c r="C54" s="9">
        <v>105</v>
      </c>
      <c r="E54" s="1" t="s">
        <v>12</v>
      </c>
      <c r="F54" s="1">
        <v>18.600000000000001</v>
      </c>
      <c r="G54" s="1">
        <v>117</v>
      </c>
    </row>
    <row r="55" spans="1:12" x14ac:dyDescent="0.25">
      <c r="A55" s="9" t="s">
        <v>20</v>
      </c>
      <c r="B55" s="9">
        <v>4.5</v>
      </c>
      <c r="C55" s="9">
        <v>57</v>
      </c>
    </row>
    <row r="56" spans="1:12" x14ac:dyDescent="0.25">
      <c r="A56" s="4" t="s">
        <v>21</v>
      </c>
      <c r="B56" s="5">
        <v>9012</v>
      </c>
      <c r="C56" s="5">
        <v>8770</v>
      </c>
    </row>
    <row r="57" spans="1:12" ht="15.75" thickBot="1" x14ac:dyDescent="0.3">
      <c r="A57" s="14"/>
      <c r="B57" s="14"/>
      <c r="C57" s="14"/>
    </row>
    <row r="58" spans="1:12" ht="21.75" thickBot="1" x14ac:dyDescent="0.3">
      <c r="A58" s="11" t="s">
        <v>71</v>
      </c>
    </row>
    <row r="60" spans="1:12" x14ac:dyDescent="0.25">
      <c r="A60" s="7" t="s">
        <v>55</v>
      </c>
      <c r="B60" s="6"/>
      <c r="C60" s="6"/>
      <c r="D60" s="6"/>
      <c r="E60" s="6"/>
      <c r="F60" s="6"/>
      <c r="G60" s="6"/>
      <c r="H60" s="6"/>
    </row>
    <row r="61" spans="1:12" x14ac:dyDescent="0.25">
      <c r="A61" s="7" t="s">
        <v>56</v>
      </c>
      <c r="B61" s="6"/>
      <c r="C61" s="6"/>
      <c r="D61" s="6"/>
      <c r="E61" s="6"/>
      <c r="F61" s="6"/>
      <c r="G61" s="6"/>
      <c r="H61" s="6"/>
    </row>
    <row r="62" spans="1:12" ht="15" customHeight="1" x14ac:dyDescent="0.25">
      <c r="A62" s="110" t="s">
        <v>26</v>
      </c>
      <c r="B62" s="112" t="s">
        <v>63</v>
      </c>
      <c r="C62" s="113"/>
      <c r="D62" s="113"/>
      <c r="E62" s="113"/>
      <c r="F62" s="113"/>
      <c r="G62" s="114"/>
      <c r="H62" s="110" t="s">
        <v>62</v>
      </c>
    </row>
    <row r="63" spans="1:12" ht="30" x14ac:dyDescent="0.25">
      <c r="A63" s="111"/>
      <c r="B63" s="15" t="s">
        <v>57</v>
      </c>
      <c r="C63" s="15" t="s">
        <v>58</v>
      </c>
      <c r="D63" s="15" t="s">
        <v>59</v>
      </c>
      <c r="E63" s="15" t="s">
        <v>60</v>
      </c>
      <c r="F63" s="15" t="s">
        <v>61</v>
      </c>
      <c r="G63" s="15" t="s">
        <v>22</v>
      </c>
      <c r="H63" s="111"/>
      <c r="K63" s="1" t="s">
        <v>57</v>
      </c>
      <c r="L63" s="1">
        <v>31</v>
      </c>
    </row>
    <row r="64" spans="1:12" x14ac:dyDescent="0.25">
      <c r="A64" s="9" t="s">
        <v>5</v>
      </c>
      <c r="B64" s="9">
        <v>31</v>
      </c>
      <c r="C64" s="9">
        <v>68.099999999999994</v>
      </c>
      <c r="D64" s="9">
        <v>0.4</v>
      </c>
      <c r="E64" s="9">
        <v>0.5</v>
      </c>
      <c r="F64" s="9">
        <v>0</v>
      </c>
      <c r="G64" s="9">
        <v>100</v>
      </c>
      <c r="H64" s="9">
        <v>725</v>
      </c>
      <c r="K64" s="1" t="s">
        <v>58</v>
      </c>
      <c r="L64" s="1">
        <v>68.099999999999994</v>
      </c>
    </row>
    <row r="65" spans="1:12" x14ac:dyDescent="0.25">
      <c r="A65" s="9" t="s">
        <v>43</v>
      </c>
      <c r="B65" s="9">
        <v>44.7</v>
      </c>
      <c r="C65" s="9">
        <v>22.2</v>
      </c>
      <c r="D65" s="9">
        <v>32.1</v>
      </c>
      <c r="E65" s="9">
        <v>0.5</v>
      </c>
      <c r="F65" s="9">
        <v>0.5</v>
      </c>
      <c r="G65" s="9">
        <v>100</v>
      </c>
      <c r="H65" s="9">
        <v>2659</v>
      </c>
      <c r="K65" s="1" t="s">
        <v>59</v>
      </c>
      <c r="L65" s="1">
        <v>0.4</v>
      </c>
    </row>
    <row r="66" spans="1:12" x14ac:dyDescent="0.25">
      <c r="A66" s="9" t="s">
        <v>7</v>
      </c>
      <c r="B66" s="9">
        <v>22.4</v>
      </c>
      <c r="C66" s="9">
        <v>17.899999999999999</v>
      </c>
      <c r="D66" s="9">
        <v>57</v>
      </c>
      <c r="E66" s="9">
        <v>2.5</v>
      </c>
      <c r="F66" s="9">
        <v>0.2</v>
      </c>
      <c r="G66" s="9">
        <v>100</v>
      </c>
      <c r="H66" s="9">
        <v>1986</v>
      </c>
      <c r="K66" s="1" t="s">
        <v>60</v>
      </c>
      <c r="L66" s="1">
        <v>0.5</v>
      </c>
    </row>
    <row r="67" spans="1:12" x14ac:dyDescent="0.25">
      <c r="A67" s="9" t="s">
        <v>8</v>
      </c>
      <c r="B67" s="9">
        <v>44.9</v>
      </c>
      <c r="C67" s="9">
        <v>55.1</v>
      </c>
      <c r="D67" s="9">
        <v>0</v>
      </c>
      <c r="E67" s="9">
        <v>0</v>
      </c>
      <c r="F67" s="9">
        <v>0</v>
      </c>
      <c r="G67" s="9">
        <v>100</v>
      </c>
      <c r="H67" s="9">
        <v>277</v>
      </c>
      <c r="K67" s="1" t="s">
        <v>61</v>
      </c>
      <c r="L67" s="1">
        <v>0</v>
      </c>
    </row>
    <row r="68" spans="1:12" x14ac:dyDescent="0.25">
      <c r="A68" s="9" t="s">
        <v>9</v>
      </c>
      <c r="B68" s="9">
        <v>16.8</v>
      </c>
      <c r="C68" s="9">
        <v>69.2</v>
      </c>
      <c r="D68" s="9">
        <v>13.4</v>
      </c>
      <c r="E68" s="9">
        <v>0</v>
      </c>
      <c r="F68" s="9">
        <v>0.6</v>
      </c>
      <c r="G68" s="9">
        <v>100</v>
      </c>
      <c r="H68" s="9">
        <v>201</v>
      </c>
    </row>
    <row r="69" spans="1:12" x14ac:dyDescent="0.25">
      <c r="A69" s="9" t="s">
        <v>44</v>
      </c>
      <c r="B69" s="9">
        <v>21.9</v>
      </c>
      <c r="C69" s="9">
        <v>45.7</v>
      </c>
      <c r="D69" s="9">
        <v>31.3</v>
      </c>
      <c r="E69" s="9">
        <v>1.1000000000000001</v>
      </c>
      <c r="F69" s="9">
        <v>0</v>
      </c>
      <c r="G69" s="9">
        <v>100</v>
      </c>
      <c r="H69" s="9">
        <v>734</v>
      </c>
    </row>
    <row r="70" spans="1:12" x14ac:dyDescent="0.25">
      <c r="A70" s="9" t="s">
        <v>45</v>
      </c>
      <c r="B70" s="9">
        <v>29.3</v>
      </c>
      <c r="C70" s="9">
        <v>14.6</v>
      </c>
      <c r="D70" s="9">
        <v>40.799999999999997</v>
      </c>
      <c r="E70" s="9">
        <v>15.1</v>
      </c>
      <c r="F70" s="9">
        <v>0.2</v>
      </c>
      <c r="G70" s="9">
        <v>100</v>
      </c>
      <c r="H70" s="9">
        <v>2695</v>
      </c>
    </row>
    <row r="71" spans="1:12" x14ac:dyDescent="0.25">
      <c r="A71" s="9" t="s">
        <v>12</v>
      </c>
      <c r="B71" s="9">
        <v>65.900000000000006</v>
      </c>
      <c r="C71" s="9">
        <v>18.3</v>
      </c>
      <c r="D71" s="9">
        <v>10.9</v>
      </c>
      <c r="E71" s="9">
        <v>4.3</v>
      </c>
      <c r="F71" s="9">
        <v>0.7</v>
      </c>
      <c r="G71" s="9">
        <v>100</v>
      </c>
      <c r="H71" s="9">
        <v>206</v>
      </c>
    </row>
    <row r="72" spans="1:12" x14ac:dyDescent="0.25">
      <c r="A72" s="9" t="s">
        <v>46</v>
      </c>
      <c r="B72" s="9">
        <v>37.700000000000003</v>
      </c>
      <c r="C72" s="9">
        <v>21.4</v>
      </c>
      <c r="D72" s="9">
        <v>40.5</v>
      </c>
      <c r="E72" s="9">
        <v>0.5</v>
      </c>
      <c r="F72" s="9">
        <v>0</v>
      </c>
      <c r="G72" s="9">
        <v>100</v>
      </c>
      <c r="H72" s="9">
        <v>1721</v>
      </c>
    </row>
    <row r="73" spans="1:12" x14ac:dyDescent="0.25">
      <c r="A73" s="9" t="s">
        <v>13</v>
      </c>
      <c r="B73" s="9">
        <v>47.4</v>
      </c>
      <c r="C73" s="9">
        <v>25.7</v>
      </c>
      <c r="D73" s="9">
        <v>24.2</v>
      </c>
      <c r="E73" s="9">
        <v>2.2000000000000002</v>
      </c>
      <c r="F73" s="9">
        <v>0.6</v>
      </c>
      <c r="G73" s="9">
        <v>100</v>
      </c>
      <c r="H73" s="9">
        <v>316</v>
      </c>
    </row>
    <row r="74" spans="1:12" x14ac:dyDescent="0.25">
      <c r="A74" s="9" t="s">
        <v>148</v>
      </c>
      <c r="B74" s="9">
        <v>32.6</v>
      </c>
      <c r="C74" s="9">
        <v>38</v>
      </c>
      <c r="D74" s="9">
        <v>29</v>
      </c>
      <c r="E74" s="9">
        <v>0.3</v>
      </c>
      <c r="F74" s="9">
        <v>0</v>
      </c>
      <c r="G74" s="9">
        <v>100</v>
      </c>
      <c r="H74" s="9">
        <v>2058</v>
      </c>
    </row>
    <row r="75" spans="1:12" x14ac:dyDescent="0.25">
      <c r="A75" s="9" t="s">
        <v>14</v>
      </c>
      <c r="B75" s="9">
        <v>51.3</v>
      </c>
      <c r="C75" s="9">
        <v>14.2</v>
      </c>
      <c r="D75" s="9">
        <v>26.9</v>
      </c>
      <c r="E75" s="9">
        <v>7.4</v>
      </c>
      <c r="F75" s="9">
        <v>0.2</v>
      </c>
      <c r="G75" s="9">
        <v>100</v>
      </c>
      <c r="H75" s="9">
        <v>4617</v>
      </c>
    </row>
    <row r="76" spans="1:12" x14ac:dyDescent="0.25">
      <c r="A76" s="9" t="s">
        <v>15</v>
      </c>
      <c r="B76" s="9">
        <v>10.5</v>
      </c>
      <c r="C76" s="9">
        <v>19.7</v>
      </c>
      <c r="D76" s="9">
        <v>69.8</v>
      </c>
      <c r="E76" s="9">
        <v>0</v>
      </c>
      <c r="F76" s="9">
        <v>0</v>
      </c>
      <c r="G76" s="9">
        <v>100</v>
      </c>
      <c r="H76" s="9">
        <v>1401</v>
      </c>
    </row>
    <row r="77" spans="1:12" x14ac:dyDescent="0.25">
      <c r="A77" s="9" t="s">
        <v>16</v>
      </c>
      <c r="B77" s="9">
        <v>-81.5</v>
      </c>
      <c r="C77" s="9">
        <v>0</v>
      </c>
      <c r="D77" s="9">
        <v>0</v>
      </c>
      <c r="E77" s="9">
        <v>-18.5</v>
      </c>
      <c r="F77" s="9">
        <v>0</v>
      </c>
      <c r="G77" s="9">
        <v>-100</v>
      </c>
      <c r="H77" s="9">
        <v>50</v>
      </c>
    </row>
    <row r="78" spans="1:12" x14ac:dyDescent="0.25">
      <c r="A78" s="9" t="s">
        <v>17</v>
      </c>
      <c r="B78" s="9">
        <v>12</v>
      </c>
      <c r="C78" s="9">
        <v>43.1</v>
      </c>
      <c r="D78" s="9">
        <v>44.2</v>
      </c>
      <c r="E78" s="9">
        <v>0.7</v>
      </c>
      <c r="F78" s="9">
        <v>0</v>
      </c>
      <c r="G78" s="9">
        <v>100</v>
      </c>
      <c r="H78" s="9">
        <v>1682</v>
      </c>
    </row>
    <row r="79" spans="1:12" x14ac:dyDescent="0.25">
      <c r="A79" s="9" t="s">
        <v>47</v>
      </c>
      <c r="B79" s="9">
        <v>38.700000000000003</v>
      </c>
      <c r="C79" s="9">
        <v>21.3</v>
      </c>
      <c r="D79" s="9">
        <v>39.200000000000003</v>
      </c>
      <c r="E79" s="9">
        <v>0.9</v>
      </c>
      <c r="F79" s="9">
        <v>0</v>
      </c>
      <c r="G79" s="9">
        <v>100</v>
      </c>
      <c r="H79" s="9">
        <v>677</v>
      </c>
    </row>
    <row r="80" spans="1:12" x14ac:dyDescent="0.25">
      <c r="A80" s="9" t="s">
        <v>18</v>
      </c>
      <c r="B80" s="9">
        <v>35.4</v>
      </c>
      <c r="C80" s="9">
        <v>47.9</v>
      </c>
      <c r="D80" s="9">
        <v>14.7</v>
      </c>
      <c r="E80" s="9">
        <v>1.6</v>
      </c>
      <c r="F80" s="9">
        <v>0.5</v>
      </c>
      <c r="G80" s="9">
        <v>100</v>
      </c>
      <c r="H80" s="9">
        <v>823</v>
      </c>
    </row>
    <row r="81" spans="1:12" x14ac:dyDescent="0.25">
      <c r="A81" s="9" t="s">
        <v>19</v>
      </c>
      <c r="B81" s="9">
        <v>8.3000000000000007</v>
      </c>
      <c r="C81" s="9">
        <v>16.899999999999999</v>
      </c>
      <c r="D81" s="9">
        <v>74</v>
      </c>
      <c r="E81" s="9">
        <v>0.7</v>
      </c>
      <c r="F81" s="9">
        <v>0</v>
      </c>
      <c r="G81" s="9">
        <v>100</v>
      </c>
      <c r="H81" s="9">
        <v>1728</v>
      </c>
    </row>
    <row r="82" spans="1:12" x14ac:dyDescent="0.25">
      <c r="A82" s="9" t="s">
        <v>48</v>
      </c>
      <c r="B82" s="9">
        <v>73.400000000000006</v>
      </c>
      <c r="C82" s="9">
        <v>16.100000000000001</v>
      </c>
      <c r="D82" s="9">
        <v>5.5</v>
      </c>
      <c r="E82" s="9">
        <v>0</v>
      </c>
      <c r="F82" s="9">
        <v>5</v>
      </c>
      <c r="G82" s="9">
        <v>100</v>
      </c>
      <c r="H82" s="9">
        <v>885</v>
      </c>
    </row>
    <row r="83" spans="1:12" x14ac:dyDescent="0.25">
      <c r="A83" s="9" t="s">
        <v>20</v>
      </c>
      <c r="B83" s="9">
        <v>35.700000000000003</v>
      </c>
      <c r="C83" s="9">
        <v>32.9</v>
      </c>
      <c r="D83" s="9">
        <v>30.8</v>
      </c>
      <c r="E83" s="9">
        <v>0.5</v>
      </c>
      <c r="F83" s="9">
        <v>0.1</v>
      </c>
      <c r="G83" s="9">
        <v>100</v>
      </c>
      <c r="H83" s="9">
        <v>1147</v>
      </c>
    </row>
    <row r="84" spans="1:12" ht="15.75" thickBot="1" x14ac:dyDescent="0.3">
      <c r="A84" s="14"/>
      <c r="B84" s="14"/>
      <c r="C84" s="14"/>
      <c r="D84" s="14"/>
    </row>
    <row r="85" spans="1:12" ht="21.75" thickBot="1" x14ac:dyDescent="0.3">
      <c r="A85" s="11" t="s">
        <v>23</v>
      </c>
    </row>
    <row r="87" spans="1:12" x14ac:dyDescent="0.25">
      <c r="A87" s="2" t="s">
        <v>81</v>
      </c>
    </row>
    <row r="88" spans="1:12" x14ac:dyDescent="0.25">
      <c r="A88" s="2" t="s">
        <v>80</v>
      </c>
    </row>
    <row r="89" spans="1:12" ht="75" x14ac:dyDescent="0.25">
      <c r="A89" s="16" t="s">
        <v>69</v>
      </c>
      <c r="B89" s="16" t="s">
        <v>82</v>
      </c>
      <c r="K89" s="18" t="s">
        <v>82</v>
      </c>
    </row>
    <row r="90" spans="1:12" x14ac:dyDescent="0.25">
      <c r="A90" s="4" t="s">
        <v>5</v>
      </c>
      <c r="B90" s="4">
        <v>43.7</v>
      </c>
      <c r="J90" s="1" t="s">
        <v>5</v>
      </c>
      <c r="K90" s="1">
        <v>43.7</v>
      </c>
      <c r="L90" s="1" t="str">
        <f>K90&amp;"%"</f>
        <v>43.7%</v>
      </c>
    </row>
    <row r="91" spans="1:12" x14ac:dyDescent="0.25">
      <c r="A91" s="4" t="s">
        <v>43</v>
      </c>
      <c r="B91" s="4">
        <v>45.6</v>
      </c>
      <c r="K91" s="1">
        <v>100</v>
      </c>
    </row>
    <row r="92" spans="1:12" x14ac:dyDescent="0.25">
      <c r="A92" s="4" t="s">
        <v>7</v>
      </c>
      <c r="B92" s="4">
        <v>40.700000000000003</v>
      </c>
    </row>
    <row r="93" spans="1:12" x14ac:dyDescent="0.25">
      <c r="A93" s="4" t="s">
        <v>8</v>
      </c>
      <c r="B93" s="4">
        <v>-32.799999999999997</v>
      </c>
    </row>
    <row r="94" spans="1:12" x14ac:dyDescent="0.25">
      <c r="A94" s="4" t="s">
        <v>9</v>
      </c>
      <c r="B94" s="4">
        <v>74.8</v>
      </c>
    </row>
    <row r="95" spans="1:12" x14ac:dyDescent="0.25">
      <c r="A95" s="4" t="s">
        <v>44</v>
      </c>
      <c r="B95" s="4">
        <v>60.9</v>
      </c>
    </row>
    <row r="96" spans="1:12" x14ac:dyDescent="0.25">
      <c r="A96" s="4" t="s">
        <v>45</v>
      </c>
      <c r="B96" s="4">
        <v>49</v>
      </c>
    </row>
    <row r="97" spans="1:2" x14ac:dyDescent="0.25">
      <c r="A97" s="4" t="s">
        <v>12</v>
      </c>
      <c r="B97" s="4">
        <v>58.1</v>
      </c>
    </row>
    <row r="98" spans="1:2" x14ac:dyDescent="0.25">
      <c r="A98" s="4" t="s">
        <v>46</v>
      </c>
      <c r="B98" s="4">
        <v>52.3</v>
      </c>
    </row>
    <row r="99" spans="1:2" x14ac:dyDescent="0.25">
      <c r="A99" s="4" t="s">
        <v>13</v>
      </c>
      <c r="B99" s="4">
        <v>44.8</v>
      </c>
    </row>
    <row r="100" spans="1:2" x14ac:dyDescent="0.25">
      <c r="A100" s="4" t="s">
        <v>148</v>
      </c>
      <c r="B100" s="4">
        <v>42.6</v>
      </c>
    </row>
    <row r="101" spans="1:2" x14ac:dyDescent="0.25">
      <c r="A101" s="4" t="s">
        <v>14</v>
      </c>
      <c r="B101" s="4">
        <v>53.5</v>
      </c>
    </row>
    <row r="102" spans="1:2" x14ac:dyDescent="0.25">
      <c r="A102" s="4" t="s">
        <v>15</v>
      </c>
      <c r="B102" s="4">
        <v>50.3</v>
      </c>
    </row>
    <row r="103" spans="1:2" x14ac:dyDescent="0.25">
      <c r="A103" s="4" t="s">
        <v>16</v>
      </c>
      <c r="B103" s="4">
        <v>55.3</v>
      </c>
    </row>
    <row r="104" spans="1:2" x14ac:dyDescent="0.25">
      <c r="A104" s="4" t="s">
        <v>17</v>
      </c>
      <c r="B104" s="4">
        <v>40.5</v>
      </c>
    </row>
    <row r="105" spans="1:2" x14ac:dyDescent="0.25">
      <c r="A105" s="4" t="s">
        <v>47</v>
      </c>
      <c r="B105" s="4">
        <v>52.1</v>
      </c>
    </row>
    <row r="106" spans="1:2" x14ac:dyDescent="0.25">
      <c r="A106" s="4" t="s">
        <v>18</v>
      </c>
      <c r="B106" s="4">
        <v>41.7</v>
      </c>
    </row>
    <row r="107" spans="1:2" x14ac:dyDescent="0.25">
      <c r="A107" s="4" t="s">
        <v>19</v>
      </c>
      <c r="B107" s="4">
        <v>63.2</v>
      </c>
    </row>
    <row r="108" spans="1:2" x14ac:dyDescent="0.25">
      <c r="A108" s="4" t="s">
        <v>48</v>
      </c>
      <c r="B108" s="4">
        <v>48.3</v>
      </c>
    </row>
    <row r="109" spans="1:2" x14ac:dyDescent="0.25">
      <c r="A109" s="4" t="s">
        <v>20</v>
      </c>
      <c r="B109" s="4">
        <v>39.700000000000003</v>
      </c>
    </row>
  </sheetData>
  <sortState ref="F9:G25">
    <sortCondition ref="G9:G25"/>
  </sortState>
  <mergeCells count="4">
    <mergeCell ref="H62:H63"/>
    <mergeCell ref="B7:C7"/>
    <mergeCell ref="A62:A63"/>
    <mergeCell ref="B62:G62"/>
  </mergeCells>
  <dataValidations count="1">
    <dataValidation type="list" allowBlank="1" showInputMessage="1" showErrorMessage="1" sqref="E94">
      <formula1>$A$90:$A$92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34"/>
  <sheetViews>
    <sheetView showGridLines="0" topLeftCell="A22" zoomScale="85" zoomScaleNormal="85" workbookViewId="0">
      <selection activeCell="I5" sqref="I5"/>
    </sheetView>
  </sheetViews>
  <sheetFormatPr defaultRowHeight="15" x14ac:dyDescent="0.25"/>
  <cols>
    <col min="1" max="1" width="17" customWidth="1"/>
    <col min="2" max="2" width="13.140625" customWidth="1"/>
    <col min="3" max="3" width="14" customWidth="1"/>
    <col min="4" max="4" width="10.85546875" customWidth="1"/>
    <col min="5" max="5" width="19.28515625" customWidth="1"/>
    <col min="16" max="16" width="18.140625" customWidth="1"/>
    <col min="18" max="18" width="19.85546875" customWidth="1"/>
  </cols>
  <sheetData>
    <row r="1" spans="1:26" ht="23.25" x14ac:dyDescent="0.25">
      <c r="A1" s="12" t="s">
        <v>72</v>
      </c>
      <c r="S1" s="22"/>
      <c r="T1" s="22"/>
      <c r="U1" s="22"/>
      <c r="V1" s="22"/>
      <c r="W1" s="22"/>
      <c r="X1" s="22"/>
    </row>
    <row r="2" spans="1:26" ht="28.5" x14ac:dyDescent="0.45">
      <c r="L2" s="21"/>
      <c r="M2" s="21"/>
      <c r="N2" s="21"/>
      <c r="O2" s="21"/>
      <c r="P2" s="21"/>
      <c r="Q2" s="25" t="s">
        <v>98</v>
      </c>
      <c r="R2" s="24" t="s">
        <v>7</v>
      </c>
      <c r="S2" s="22"/>
      <c r="T2" s="22"/>
      <c r="U2" s="22" t="s">
        <v>101</v>
      </c>
      <c r="V2" s="22" t="s">
        <v>102</v>
      </c>
      <c r="W2" s="22" t="s">
        <v>103</v>
      </c>
      <c r="X2" s="22"/>
      <c r="Y2" s="22"/>
      <c r="Z2" s="21"/>
    </row>
    <row r="3" spans="1:26" x14ac:dyDescent="0.25">
      <c r="L3" s="21"/>
      <c r="M3" s="21"/>
      <c r="N3" s="21"/>
      <c r="O3" s="21"/>
      <c r="P3" s="21"/>
      <c r="Q3" s="21"/>
      <c r="R3" s="21"/>
      <c r="S3" s="22"/>
      <c r="T3" s="22" t="s">
        <v>110</v>
      </c>
      <c r="U3" s="22">
        <f>VLOOKUP($R$2,$A$5:$D$10,2,0)</f>
        <v>98.3</v>
      </c>
      <c r="V3" s="22">
        <f>VLOOKUP($R$2,$A$5:$D$10,3,0)</f>
        <v>98.5</v>
      </c>
      <c r="W3" s="22">
        <f>VLOOKUP($R$2,$A$5:$D$10,4,0)</f>
        <v>0</v>
      </c>
      <c r="X3" s="22"/>
      <c r="Y3" s="22"/>
      <c r="Z3" s="21"/>
    </row>
    <row r="4" spans="1:26" x14ac:dyDescent="0.25">
      <c r="L4" s="21"/>
      <c r="M4" s="21"/>
      <c r="N4" s="21"/>
      <c r="O4" s="21"/>
      <c r="P4" s="21"/>
      <c r="Q4" s="21"/>
      <c r="R4" s="21"/>
      <c r="S4" s="22"/>
      <c r="T4" s="22"/>
      <c r="U4" s="22">
        <v>100</v>
      </c>
      <c r="V4" s="22">
        <v>100</v>
      </c>
      <c r="W4" s="22">
        <f t="shared" ref="W4" si="0">100-W3</f>
        <v>100</v>
      </c>
      <c r="X4" s="22" t="str">
        <f>W4&amp;"%"</f>
        <v>100%</v>
      </c>
      <c r="Y4" s="22"/>
      <c r="Z4" s="21"/>
    </row>
    <row r="5" spans="1:26" x14ac:dyDescent="0.25">
      <c r="A5" s="2" t="s">
        <v>99</v>
      </c>
      <c r="B5" s="1"/>
      <c r="C5" s="1"/>
      <c r="L5" s="21"/>
      <c r="M5" s="21"/>
      <c r="N5" s="21"/>
      <c r="O5" s="21"/>
      <c r="P5" s="21"/>
      <c r="Q5" s="21"/>
      <c r="R5" s="21"/>
      <c r="S5" s="22"/>
      <c r="T5" s="22" t="s">
        <v>111</v>
      </c>
      <c r="U5" s="22">
        <f>VLOOKUP($R$2,$A$14:$D$18,2,0)</f>
        <v>75</v>
      </c>
      <c r="V5" s="22">
        <f>VLOOKUP($R$2,$A$14:$D$18,3,0)</f>
        <v>7</v>
      </c>
      <c r="W5" s="22">
        <f>VLOOKUP($R$2,$A$14:$D$18,4,0)</f>
        <v>18</v>
      </c>
      <c r="X5" s="22" t="str">
        <f>U5&amp;"%"</f>
        <v>75%</v>
      </c>
      <c r="Y5" s="22"/>
      <c r="Z5" s="21"/>
    </row>
    <row r="6" spans="1:26" ht="26.25" x14ac:dyDescent="0.4">
      <c r="A6" s="3"/>
      <c r="B6" s="3" t="s">
        <v>3</v>
      </c>
      <c r="C6" s="3" t="s">
        <v>4</v>
      </c>
      <c r="L6" s="26" t="s">
        <v>109</v>
      </c>
      <c r="M6" s="27"/>
      <c r="N6" s="27"/>
      <c r="O6" s="27"/>
      <c r="P6" s="27"/>
      <c r="Q6" s="27"/>
      <c r="R6" s="27"/>
      <c r="S6" s="28"/>
      <c r="T6" s="32"/>
      <c r="U6" s="32">
        <f>100-U5</f>
        <v>25</v>
      </c>
      <c r="V6" s="32">
        <f t="shared" ref="V6:W6" si="1">100-V5</f>
        <v>93</v>
      </c>
      <c r="W6" s="32">
        <f t="shared" si="1"/>
        <v>82</v>
      </c>
      <c r="X6" s="32"/>
      <c r="Y6" s="27"/>
      <c r="Z6" s="27"/>
    </row>
    <row r="7" spans="1:26" x14ac:dyDescent="0.25">
      <c r="A7" s="4" t="s">
        <v>21</v>
      </c>
      <c r="B7" s="4">
        <v>97.8</v>
      </c>
      <c r="C7" s="4">
        <v>96.7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8.75" x14ac:dyDescent="0.3">
      <c r="A8" s="4" t="s">
        <v>5</v>
      </c>
      <c r="B8" s="4">
        <v>97.4</v>
      </c>
      <c r="C8" s="4">
        <v>98.7</v>
      </c>
      <c r="L8" s="23" t="s">
        <v>340</v>
      </c>
      <c r="M8" s="21"/>
      <c r="N8" s="21"/>
      <c r="O8" s="21"/>
      <c r="P8" s="21"/>
      <c r="Q8" s="21"/>
      <c r="R8" s="21"/>
      <c r="S8" s="23" t="s">
        <v>112</v>
      </c>
      <c r="T8" s="22"/>
      <c r="U8" s="21"/>
      <c r="V8" s="21"/>
      <c r="W8" s="21"/>
      <c r="X8" s="21"/>
      <c r="Y8" s="21"/>
      <c r="Z8" s="21"/>
    </row>
    <row r="9" spans="1:26" x14ac:dyDescent="0.25">
      <c r="A9" s="4" t="s">
        <v>6</v>
      </c>
      <c r="B9" s="4">
        <v>97</v>
      </c>
      <c r="C9" s="4">
        <v>94.8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x14ac:dyDescent="0.25">
      <c r="A10" s="4" t="s">
        <v>7</v>
      </c>
      <c r="B10" s="4">
        <v>98.3</v>
      </c>
      <c r="C10" s="4">
        <v>98.5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x14ac:dyDescent="0.25"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x14ac:dyDescent="0.25"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x14ac:dyDescent="0.25">
      <c r="A13" s="30" t="s">
        <v>100</v>
      </c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x14ac:dyDescent="0.25">
      <c r="A14" s="4"/>
      <c r="B14" s="4" t="s">
        <v>101</v>
      </c>
      <c r="C14" s="4" t="s">
        <v>102</v>
      </c>
      <c r="D14" s="4" t="s">
        <v>103</v>
      </c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5">
      <c r="A15" s="4" t="s">
        <v>21</v>
      </c>
      <c r="B15" s="4">
        <v>51.1</v>
      </c>
      <c r="C15" s="4">
        <v>14</v>
      </c>
      <c r="D15" s="4">
        <v>34.9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x14ac:dyDescent="0.25">
      <c r="A16" s="4" t="s">
        <v>5</v>
      </c>
      <c r="B16" s="4">
        <v>44</v>
      </c>
      <c r="C16" s="4">
        <v>18</v>
      </c>
      <c r="D16" s="4">
        <v>38</v>
      </c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x14ac:dyDescent="0.25">
      <c r="A17" s="4" t="s">
        <v>6</v>
      </c>
      <c r="B17" s="4">
        <v>44</v>
      </c>
      <c r="C17" s="4">
        <v>19</v>
      </c>
      <c r="D17" s="4">
        <v>37</v>
      </c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x14ac:dyDescent="0.25">
      <c r="A18" s="4" t="s">
        <v>7</v>
      </c>
      <c r="B18" s="4">
        <v>75</v>
      </c>
      <c r="C18" s="4">
        <v>7</v>
      </c>
      <c r="D18" s="4">
        <v>18</v>
      </c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x14ac:dyDescent="0.25"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x14ac:dyDescent="0.25"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25.5" customHeight="1" x14ac:dyDescent="0.3">
      <c r="A21" s="30" t="s">
        <v>105</v>
      </c>
      <c r="L21" s="23" t="s">
        <v>113</v>
      </c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30" x14ac:dyDescent="0.25">
      <c r="A22" s="4"/>
      <c r="B22" s="20" t="s">
        <v>107</v>
      </c>
      <c r="C22" s="20" t="s">
        <v>108</v>
      </c>
      <c r="D22" s="20" t="s">
        <v>106</v>
      </c>
      <c r="E22" s="20" t="s">
        <v>114</v>
      </c>
      <c r="J22" s="29"/>
      <c r="K22" s="29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x14ac:dyDescent="0.25">
      <c r="A23" s="4" t="s">
        <v>21</v>
      </c>
      <c r="B23" s="4">
        <v>33</v>
      </c>
      <c r="C23" s="4">
        <v>34</v>
      </c>
      <c r="D23" s="4">
        <v>1</v>
      </c>
      <c r="E23" s="4">
        <v>32</v>
      </c>
      <c r="J23" s="14"/>
      <c r="K23" s="14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x14ac:dyDescent="0.25">
      <c r="A24" s="4" t="s">
        <v>5</v>
      </c>
      <c r="B24" s="4">
        <v>45</v>
      </c>
      <c r="C24" s="4">
        <v>25</v>
      </c>
      <c r="D24" s="4">
        <v>2</v>
      </c>
      <c r="E24" s="4">
        <f>100-SUM(B24:D24)</f>
        <v>28</v>
      </c>
      <c r="J24" s="14"/>
      <c r="K24" s="14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x14ac:dyDescent="0.25">
      <c r="A25" s="4" t="s">
        <v>6</v>
      </c>
      <c r="B25" s="4">
        <v>23</v>
      </c>
      <c r="C25" s="4">
        <v>55</v>
      </c>
      <c r="D25" s="4">
        <v>0</v>
      </c>
      <c r="E25" s="4">
        <f t="shared" ref="E25:E26" si="2">100-SUM(B25:D25)</f>
        <v>22</v>
      </c>
      <c r="F25" s="14"/>
      <c r="G25" s="14"/>
      <c r="H25" s="14"/>
      <c r="I25" s="14"/>
      <c r="J25" s="14"/>
      <c r="K25" s="14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x14ac:dyDescent="0.25">
      <c r="A26" s="4" t="s">
        <v>7</v>
      </c>
      <c r="B26" s="4">
        <v>36</v>
      </c>
      <c r="C26" s="4">
        <v>12</v>
      </c>
      <c r="D26" s="4">
        <v>3</v>
      </c>
      <c r="E26" s="4">
        <f t="shared" si="2"/>
        <v>49</v>
      </c>
      <c r="F26" s="14"/>
      <c r="G26" s="14"/>
      <c r="H26" s="14"/>
      <c r="I26" s="14"/>
      <c r="J26" s="14"/>
      <c r="K26" s="14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x14ac:dyDescent="0.25"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x14ac:dyDescent="0.25"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s="35" customFormat="1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s="35" customFormat="1" x14ac:dyDescent="0.25">
      <c r="A30" s="33"/>
      <c r="B30" s="33" t="s">
        <v>107</v>
      </c>
      <c r="C30" s="33" t="s">
        <v>108</v>
      </c>
      <c r="D30" s="33" t="s">
        <v>106</v>
      </c>
      <c r="E30" s="33" t="s">
        <v>114</v>
      </c>
      <c r="F30" s="33"/>
      <c r="G30" s="33"/>
      <c r="H30" s="33"/>
      <c r="I30" s="33"/>
      <c r="J30" s="33"/>
      <c r="K30" s="33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s="35" customFormat="1" ht="60" x14ac:dyDescent="0.25">
      <c r="A31" s="34" t="s">
        <v>21</v>
      </c>
      <c r="B31" s="34">
        <f>VLOOKUP($R$2, $A$22:$E$26,2,0)</f>
        <v>36</v>
      </c>
      <c r="C31" s="34">
        <f>VLOOKUP($R$2, $A$22:$E$26,3,0)</f>
        <v>12</v>
      </c>
      <c r="D31" s="34">
        <f>VLOOKUP($R$2, $A$22:$E$26,4,0)</f>
        <v>3</v>
      </c>
      <c r="E31" s="34">
        <f>VLOOKUP($R$2, $A$22:$E$26,5,0)</f>
        <v>49</v>
      </c>
      <c r="F31" s="4"/>
      <c r="G31" s="20" t="s">
        <v>107</v>
      </c>
      <c r="H31" s="20" t="s">
        <v>108</v>
      </c>
      <c r="I31" s="20" t="s">
        <v>106</v>
      </c>
      <c r="J31" s="20" t="s">
        <v>114</v>
      </c>
      <c r="K31" s="34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s="35" customFormat="1" x14ac:dyDescent="0.25">
      <c r="A32" s="33"/>
      <c r="B32" s="33"/>
      <c r="C32" s="33" t="str">
        <f>(J32)&amp;"%"</f>
        <v>49%</v>
      </c>
      <c r="D32" s="33"/>
      <c r="E32" s="33"/>
      <c r="F32" s="4"/>
      <c r="G32" s="4">
        <f>VLOOKUP($R$2, $A$22:$E$26,2,0)</f>
        <v>36</v>
      </c>
      <c r="H32" s="4">
        <f>VLOOKUP($R$2, $A$22:$E$26,3,0)</f>
        <v>12</v>
      </c>
      <c r="I32" s="4">
        <f>VLOOKUP($R$2, $A$22:$E$26,4,0)</f>
        <v>3</v>
      </c>
      <c r="J32" s="4">
        <f>VLOOKUP($R$2, $A$22:$E$26,5,0)</f>
        <v>49</v>
      </c>
      <c r="K32" s="33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2:26" x14ac:dyDescent="0.25"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2:26" x14ac:dyDescent="0.25">
      <c r="L34" s="31" t="s">
        <v>104</v>
      </c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</sheetData>
  <dataValidations count="1">
    <dataValidation type="list" allowBlank="1" showInputMessage="1" showErrorMessage="1" sqref="R2">
      <formula1>$A$6:$A$10</formula1>
    </dataValidation>
  </dataValidation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I72"/>
  <sheetViews>
    <sheetView zoomScale="55" zoomScaleNormal="55" workbookViewId="0">
      <selection activeCell="P48" sqref="P48"/>
    </sheetView>
  </sheetViews>
  <sheetFormatPr defaultRowHeight="14.25" x14ac:dyDescent="0.2"/>
  <cols>
    <col min="1" max="1" width="22.85546875" style="47" customWidth="1"/>
    <col min="2" max="9" width="9.140625" style="47"/>
    <col min="10" max="15" width="9.140625" style="48"/>
    <col min="16" max="16" width="11.7109375" style="48" customWidth="1"/>
    <col min="17" max="19" width="9.140625" style="61" customWidth="1"/>
    <col min="20" max="24" width="9.140625" style="61"/>
    <col min="25" max="25" width="24.7109375" style="61" customWidth="1"/>
    <col min="26" max="27" width="2.42578125" style="61" customWidth="1"/>
    <col min="28" max="28" width="9.140625" style="61"/>
    <col min="29" max="34" width="9.140625" style="62"/>
    <col min="35" max="35" width="3.140625" style="62" customWidth="1"/>
    <col min="36" max="16384" width="9.140625" style="51"/>
  </cols>
  <sheetData>
    <row r="1" spans="1:35" ht="23.25" x14ac:dyDescent="0.35">
      <c r="A1" s="47" t="s">
        <v>151</v>
      </c>
      <c r="X1" s="65" t="s">
        <v>98</v>
      </c>
      <c r="Y1" s="64" t="s">
        <v>190</v>
      </c>
    </row>
    <row r="2" spans="1:35" x14ac:dyDescent="0.2">
      <c r="A2" s="47" t="s">
        <v>152</v>
      </c>
    </row>
    <row r="4" spans="1:35" ht="23.25" x14ac:dyDescent="0.35">
      <c r="Q4" s="63" t="s">
        <v>308</v>
      </c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</row>
    <row r="6" spans="1:35" ht="15" x14ac:dyDescent="0.25">
      <c r="A6" s="67" t="s">
        <v>178</v>
      </c>
      <c r="J6" s="48" t="s">
        <v>178</v>
      </c>
    </row>
    <row r="7" spans="1:35" x14ac:dyDescent="0.2">
      <c r="A7" s="54"/>
      <c r="B7" s="54" t="s">
        <v>21</v>
      </c>
      <c r="C7" s="54" t="s">
        <v>11</v>
      </c>
      <c r="D7" s="54" t="s">
        <v>189</v>
      </c>
      <c r="E7" s="54" t="s">
        <v>15</v>
      </c>
      <c r="F7" s="54" t="s">
        <v>190</v>
      </c>
      <c r="G7" s="54" t="s">
        <v>16</v>
      </c>
    </row>
    <row r="8" spans="1:35" x14ac:dyDescent="0.2">
      <c r="A8" s="55" t="s">
        <v>179</v>
      </c>
      <c r="B8" s="66">
        <v>10.5</v>
      </c>
      <c r="C8" s="66">
        <v>16</v>
      </c>
      <c r="D8" s="55">
        <v>8.1</v>
      </c>
      <c r="E8" s="55">
        <v>13</v>
      </c>
      <c r="F8" s="55">
        <v>9.1</v>
      </c>
      <c r="G8" s="55">
        <v>10.4</v>
      </c>
      <c r="J8" s="48" t="s">
        <v>180</v>
      </c>
      <c r="K8" s="48">
        <f>HLOOKUP($Y$1, $B$7:$G$11,5,0)</f>
        <v>2.9000000000000057</v>
      </c>
    </row>
    <row r="9" spans="1:35" x14ac:dyDescent="0.2">
      <c r="A9" s="55" t="s">
        <v>181</v>
      </c>
      <c r="B9" s="66">
        <v>75.8</v>
      </c>
      <c r="C9" s="66">
        <v>65.8</v>
      </c>
      <c r="D9" s="55">
        <v>77.099999999999994</v>
      </c>
      <c r="E9" s="55">
        <v>66</v>
      </c>
      <c r="F9" s="55">
        <v>81</v>
      </c>
      <c r="G9" s="55">
        <v>80</v>
      </c>
      <c r="J9" s="48" t="s">
        <v>182</v>
      </c>
      <c r="K9" s="48">
        <f>HLOOKUP($Y$1, $B$7:$G$11,4,0)</f>
        <v>7</v>
      </c>
    </row>
    <row r="10" spans="1:35" x14ac:dyDescent="0.2">
      <c r="A10" s="55" t="s">
        <v>183</v>
      </c>
      <c r="B10" s="66">
        <v>7.7</v>
      </c>
      <c r="C10" s="66">
        <v>10</v>
      </c>
      <c r="D10" s="55">
        <v>7</v>
      </c>
      <c r="E10" s="55">
        <v>11</v>
      </c>
      <c r="F10" s="55">
        <v>7</v>
      </c>
      <c r="G10" s="55">
        <v>6.2</v>
      </c>
      <c r="J10" s="48" t="s">
        <v>184</v>
      </c>
      <c r="K10" s="48">
        <f>HLOOKUP($Y$1, $B$7:$G$11,2,0)</f>
        <v>9.1</v>
      </c>
    </row>
    <row r="11" spans="1:35" x14ac:dyDescent="0.2">
      <c r="A11" s="55" t="s">
        <v>185</v>
      </c>
      <c r="B11" s="66">
        <v>5</v>
      </c>
      <c r="C11" s="66">
        <f>100-SUM(C8:C10)</f>
        <v>8.2000000000000028</v>
      </c>
      <c r="D11" s="66">
        <f t="shared" ref="D11:E11" si="0">100-SUM(D8:D10)</f>
        <v>7.8000000000000114</v>
      </c>
      <c r="E11" s="66">
        <f t="shared" si="0"/>
        <v>10</v>
      </c>
      <c r="F11" s="66">
        <f t="shared" ref="F11" si="1">100-SUM(F8:F10)</f>
        <v>2.9000000000000057</v>
      </c>
      <c r="G11" s="66">
        <f t="shared" ref="G11" si="2">100-SUM(G8:G10)</f>
        <v>3.3999999999999915</v>
      </c>
      <c r="J11" s="48" t="s">
        <v>186</v>
      </c>
      <c r="K11" s="48">
        <f>HLOOKUP($Y$1, $B$7:$G$11,3,0)</f>
        <v>81</v>
      </c>
    </row>
    <row r="12" spans="1:35" x14ac:dyDescent="0.2">
      <c r="A12" s="47" t="s">
        <v>156</v>
      </c>
      <c r="B12" s="47" t="s">
        <v>156</v>
      </c>
      <c r="D12" s="47" t="s">
        <v>156</v>
      </c>
    </row>
    <row r="19" spans="1:13" x14ac:dyDescent="0.2">
      <c r="K19" s="47"/>
    </row>
    <row r="20" spans="1:13" ht="15" x14ac:dyDescent="0.25">
      <c r="A20" s="67" t="s">
        <v>187</v>
      </c>
    </row>
    <row r="21" spans="1:13" x14ac:dyDescent="0.2">
      <c r="A21" s="54" t="s">
        <v>188</v>
      </c>
      <c r="B21" s="54" t="s">
        <v>11</v>
      </c>
      <c r="C21" s="54" t="s">
        <v>189</v>
      </c>
      <c r="D21" s="54" t="s">
        <v>15</v>
      </c>
      <c r="E21" s="54" t="s">
        <v>190</v>
      </c>
      <c r="F21" s="54" t="s">
        <v>16</v>
      </c>
      <c r="G21" s="54" t="s">
        <v>21</v>
      </c>
      <c r="K21" s="48" t="s">
        <v>188</v>
      </c>
    </row>
    <row r="22" spans="1:13" x14ac:dyDescent="0.2">
      <c r="A22" s="55" t="s">
        <v>192</v>
      </c>
      <c r="B22" s="55">
        <v>15.1</v>
      </c>
      <c r="C22" s="55">
        <v>19.8</v>
      </c>
      <c r="D22" s="55">
        <v>21.5</v>
      </c>
      <c r="E22" s="55">
        <v>21.2</v>
      </c>
      <c r="F22" s="55">
        <v>18.600000000000001</v>
      </c>
      <c r="G22" s="55">
        <v>18.8</v>
      </c>
      <c r="K22" s="48" t="s">
        <v>192</v>
      </c>
      <c r="L22" s="48">
        <f>HLOOKUP($Y$1, $B$21:$G$32,2,0)</f>
        <v>21.2</v>
      </c>
      <c r="M22" s="48" t="str">
        <f>L22&amp;"%"</f>
        <v>21.2%</v>
      </c>
    </row>
    <row r="23" spans="1:13" x14ac:dyDescent="0.2">
      <c r="A23" s="55" t="s">
        <v>193</v>
      </c>
      <c r="B23" s="55">
        <v>9.4</v>
      </c>
      <c r="C23" s="55">
        <v>9.9</v>
      </c>
      <c r="D23" s="55">
        <v>12.6</v>
      </c>
      <c r="E23" s="55">
        <v>9.4</v>
      </c>
      <c r="F23" s="55">
        <v>19.600000000000001</v>
      </c>
      <c r="G23" s="55">
        <v>16</v>
      </c>
      <c r="K23" s="48" t="s">
        <v>193</v>
      </c>
      <c r="L23" s="48">
        <f>HLOOKUP($Y$1, $B$21:$G$32,3,0)</f>
        <v>9.4</v>
      </c>
    </row>
    <row r="24" spans="1:13" x14ac:dyDescent="0.2">
      <c r="A24" s="55" t="s">
        <v>194</v>
      </c>
      <c r="B24" s="55">
        <v>16.100000000000001</v>
      </c>
      <c r="C24" s="55">
        <v>13.2</v>
      </c>
      <c r="D24" s="55">
        <v>16.399999999999999</v>
      </c>
      <c r="E24" s="55">
        <v>12.9</v>
      </c>
      <c r="F24" s="55">
        <v>15.2</v>
      </c>
      <c r="G24" s="55">
        <v>15</v>
      </c>
      <c r="K24" s="48" t="s">
        <v>194</v>
      </c>
      <c r="L24" s="48">
        <f>HLOOKUP($Y$1, $B$21:$G$32,4,0)</f>
        <v>12.9</v>
      </c>
    </row>
    <row r="25" spans="1:13" x14ac:dyDescent="0.2">
      <c r="A25" s="55" t="s">
        <v>195</v>
      </c>
      <c r="B25" s="55">
        <v>11.3</v>
      </c>
      <c r="C25" s="55">
        <v>14.3</v>
      </c>
      <c r="D25" s="55">
        <v>19</v>
      </c>
      <c r="E25" s="55">
        <v>17.7</v>
      </c>
      <c r="F25" s="55">
        <v>11.5</v>
      </c>
      <c r="G25" s="55">
        <v>13</v>
      </c>
      <c r="K25" s="48" t="s">
        <v>195</v>
      </c>
      <c r="L25" s="48">
        <f>HLOOKUP($Y$1, $B$21:$G$32,5,0)</f>
        <v>17.7</v>
      </c>
    </row>
    <row r="26" spans="1:13" x14ac:dyDescent="0.2">
      <c r="A26" s="55" t="s">
        <v>196</v>
      </c>
      <c r="B26" s="55">
        <v>18.899999999999999</v>
      </c>
      <c r="C26" s="55">
        <v>14.3</v>
      </c>
      <c r="D26" s="55">
        <v>11.4</v>
      </c>
      <c r="E26" s="55">
        <v>12.9</v>
      </c>
      <c r="F26" s="55">
        <v>8.3000000000000007</v>
      </c>
      <c r="G26" s="55">
        <v>10.8</v>
      </c>
      <c r="K26" s="48" t="s">
        <v>196</v>
      </c>
      <c r="L26" s="48">
        <f>HLOOKUP($Y$1, $B$21:$G$32,6,0)</f>
        <v>12.9</v>
      </c>
    </row>
    <row r="27" spans="1:13" x14ac:dyDescent="0.2">
      <c r="A27" s="55" t="s">
        <v>197</v>
      </c>
      <c r="B27" s="55">
        <v>16.100000000000001</v>
      </c>
      <c r="C27" s="55">
        <v>14.3</v>
      </c>
      <c r="D27" s="55">
        <v>1.3</v>
      </c>
      <c r="E27" s="55">
        <v>7.1</v>
      </c>
      <c r="F27" s="55">
        <v>9.9</v>
      </c>
      <c r="G27" s="55">
        <v>10</v>
      </c>
      <c r="K27" s="48" t="s">
        <v>197</v>
      </c>
      <c r="L27" s="48">
        <f>HLOOKUP($Y$1, $B$21:$G$32,7,0)</f>
        <v>7.1</v>
      </c>
    </row>
    <row r="28" spans="1:13" x14ac:dyDescent="0.2">
      <c r="A28" s="55" t="s">
        <v>198</v>
      </c>
      <c r="B28" s="55">
        <v>5.6</v>
      </c>
      <c r="C28" s="55">
        <v>7.7</v>
      </c>
      <c r="D28" s="55">
        <v>3.8</v>
      </c>
      <c r="E28" s="55">
        <v>7.1</v>
      </c>
      <c r="F28" s="55">
        <v>11</v>
      </c>
      <c r="G28" s="55">
        <v>9.1</v>
      </c>
      <c r="K28" s="48" t="s">
        <v>198</v>
      </c>
      <c r="L28" s="48">
        <f>HLOOKUP($Y$1, $B$21:$G$32,8,0)</f>
        <v>7.1</v>
      </c>
    </row>
    <row r="29" spans="1:13" x14ac:dyDescent="0.2">
      <c r="A29" s="55" t="s">
        <v>199</v>
      </c>
      <c r="B29" s="55">
        <v>4.7</v>
      </c>
      <c r="C29" s="55">
        <v>2.2000000000000002</v>
      </c>
      <c r="D29" s="55">
        <v>3.8</v>
      </c>
      <c r="E29" s="55">
        <v>2.4</v>
      </c>
      <c r="F29" s="55">
        <v>3.2</v>
      </c>
      <c r="G29" s="55">
        <v>3.2</v>
      </c>
      <c r="K29" s="48" t="s">
        <v>199</v>
      </c>
      <c r="L29" s="48">
        <f>HLOOKUP($Y$1, $B$21:$G$32,9,0)</f>
        <v>2.4</v>
      </c>
    </row>
    <row r="30" spans="1:13" x14ac:dyDescent="0.2">
      <c r="A30" s="55" t="s">
        <v>200</v>
      </c>
      <c r="B30" s="55">
        <v>1.9</v>
      </c>
      <c r="C30" s="55">
        <v>2.2000000000000002</v>
      </c>
      <c r="D30" s="55">
        <v>6.3</v>
      </c>
      <c r="E30" s="55">
        <v>1.2</v>
      </c>
      <c r="F30" s="55">
        <v>1.3</v>
      </c>
      <c r="G30" s="55">
        <v>1.8</v>
      </c>
      <c r="K30" s="48" t="s">
        <v>200</v>
      </c>
      <c r="L30" s="48">
        <f>HLOOKUP($Y$1, $B$21:$G$32,10,0)</f>
        <v>1.2</v>
      </c>
    </row>
    <row r="31" spans="1:13" x14ac:dyDescent="0.2">
      <c r="A31" s="55" t="s">
        <v>61</v>
      </c>
      <c r="B31" s="55">
        <v>0.9</v>
      </c>
      <c r="C31" s="55">
        <v>2.2000000000000002</v>
      </c>
      <c r="D31" s="55">
        <v>2.5</v>
      </c>
      <c r="E31" s="55">
        <v>5.9</v>
      </c>
      <c r="F31" s="55">
        <v>0.9</v>
      </c>
      <c r="G31" s="55">
        <v>1.6</v>
      </c>
      <c r="K31" s="48" t="s">
        <v>61</v>
      </c>
      <c r="L31" s="48">
        <f>HLOOKUP($Y$1, $B$21:$G$32,11,0)</f>
        <v>5.9</v>
      </c>
    </row>
    <row r="32" spans="1:13" x14ac:dyDescent="0.2">
      <c r="A32" s="55" t="s">
        <v>201</v>
      </c>
      <c r="B32" s="55">
        <v>0</v>
      </c>
      <c r="C32" s="55">
        <v>0</v>
      </c>
      <c r="D32" s="55">
        <v>1.3</v>
      </c>
      <c r="E32" s="55">
        <v>2.4</v>
      </c>
      <c r="F32" s="55">
        <v>0.5</v>
      </c>
      <c r="G32" s="55">
        <v>0.6</v>
      </c>
      <c r="K32" s="48" t="s">
        <v>201</v>
      </c>
      <c r="L32" s="48">
        <f>HLOOKUP($Y$1, $B$21:$G$32,12,0)</f>
        <v>2.4</v>
      </c>
    </row>
    <row r="33" spans="1:13" x14ac:dyDescent="0.2">
      <c r="A33" s="55" t="s">
        <v>156</v>
      </c>
      <c r="B33" s="55">
        <v>235.6</v>
      </c>
      <c r="C33" s="55">
        <v>227.5</v>
      </c>
      <c r="D33" s="55">
        <v>263.3</v>
      </c>
      <c r="E33" s="55">
        <v>257.60000000000002</v>
      </c>
      <c r="F33" s="55">
        <v>262.8</v>
      </c>
      <c r="G33" s="55"/>
    </row>
    <row r="35" spans="1:13" ht="15" x14ac:dyDescent="0.25">
      <c r="A35" s="67" t="s">
        <v>231</v>
      </c>
      <c r="D35" s="47" t="s">
        <v>156</v>
      </c>
    </row>
    <row r="36" spans="1:13" x14ac:dyDescent="0.2">
      <c r="A36" s="54"/>
      <c r="B36" s="54" t="s">
        <v>21</v>
      </c>
      <c r="C36" s="54" t="s">
        <v>11</v>
      </c>
      <c r="D36" s="54" t="s">
        <v>189</v>
      </c>
      <c r="E36" s="54" t="s">
        <v>15</v>
      </c>
      <c r="F36" s="54" t="s">
        <v>190</v>
      </c>
      <c r="G36" s="54" t="s">
        <v>16</v>
      </c>
    </row>
    <row r="37" spans="1:13" x14ac:dyDescent="0.2">
      <c r="A37" s="55" t="s">
        <v>232</v>
      </c>
      <c r="B37" s="55">
        <v>63</v>
      </c>
      <c r="C37" s="55">
        <v>56</v>
      </c>
      <c r="D37" s="55">
        <v>60</v>
      </c>
      <c r="E37" s="55">
        <v>66</v>
      </c>
      <c r="F37" s="55">
        <v>58</v>
      </c>
      <c r="G37" s="55">
        <v>53</v>
      </c>
      <c r="K37" s="48" t="s">
        <v>231</v>
      </c>
      <c r="L37" s="48" t="s">
        <v>233</v>
      </c>
    </row>
    <row r="38" spans="1:13" x14ac:dyDescent="0.2">
      <c r="A38" s="55" t="s">
        <v>234</v>
      </c>
      <c r="B38" s="55">
        <v>28</v>
      </c>
      <c r="C38" s="55">
        <v>29</v>
      </c>
      <c r="D38" s="55">
        <v>28</v>
      </c>
      <c r="E38" s="55">
        <v>18</v>
      </c>
      <c r="F38" s="55">
        <v>13</v>
      </c>
      <c r="G38" s="55">
        <v>26</v>
      </c>
      <c r="J38" s="48" t="s">
        <v>232</v>
      </c>
      <c r="K38" s="48">
        <f>HLOOKUP($Y$1, $B$36:$G$39,2,0)</f>
        <v>58</v>
      </c>
      <c r="L38" s="48">
        <v>40</v>
      </c>
      <c r="M38" s="48">
        <v>63</v>
      </c>
    </row>
    <row r="39" spans="1:13" x14ac:dyDescent="0.2">
      <c r="A39" s="55" t="s">
        <v>235</v>
      </c>
      <c r="B39" s="55">
        <v>9</v>
      </c>
      <c r="C39" s="55">
        <v>15</v>
      </c>
      <c r="D39" s="55">
        <v>12</v>
      </c>
      <c r="E39" s="55">
        <v>16</v>
      </c>
      <c r="F39" s="55">
        <v>29</v>
      </c>
      <c r="G39" s="55">
        <v>21</v>
      </c>
      <c r="J39" s="48" t="s">
        <v>235</v>
      </c>
      <c r="K39" s="48">
        <f>HLOOKUP($Y$1, $B$36:$G$39,3,0)</f>
        <v>13</v>
      </c>
      <c r="L39" s="48">
        <f>L38</f>
        <v>40</v>
      </c>
      <c r="M39" s="48">
        <v>9</v>
      </c>
    </row>
    <row r="40" spans="1:13" x14ac:dyDescent="0.2">
      <c r="D40" s="47" t="s">
        <v>156</v>
      </c>
      <c r="J40" s="48" t="s">
        <v>234</v>
      </c>
      <c r="K40" s="48">
        <f>HLOOKUP($Y$1, $B$36:$G$39,4,0)</f>
        <v>29</v>
      </c>
      <c r="L40" s="48">
        <f>L39</f>
        <v>40</v>
      </c>
      <c r="M40" s="48">
        <v>28</v>
      </c>
    </row>
    <row r="43" spans="1:13" ht="15" x14ac:dyDescent="0.25">
      <c r="A43" s="67" t="s">
        <v>202</v>
      </c>
      <c r="B43" s="48"/>
      <c r="C43" s="48"/>
      <c r="D43" s="48"/>
      <c r="E43" s="48"/>
      <c r="F43" s="48"/>
      <c r="G43" s="48"/>
    </row>
    <row r="44" spans="1:13" x14ac:dyDescent="0.2">
      <c r="A44" s="54" t="s">
        <v>203</v>
      </c>
      <c r="B44" s="54" t="s">
        <v>21</v>
      </c>
      <c r="C44" s="54" t="s">
        <v>11</v>
      </c>
      <c r="D44" s="54" t="s">
        <v>189</v>
      </c>
      <c r="E44" s="54" t="s">
        <v>15</v>
      </c>
      <c r="F44" s="54" t="s">
        <v>190</v>
      </c>
      <c r="G44" s="54" t="s">
        <v>16</v>
      </c>
      <c r="L44" s="47" t="s">
        <v>203</v>
      </c>
    </row>
    <row r="45" spans="1:13" x14ac:dyDescent="0.2">
      <c r="A45" s="55" t="s">
        <v>204</v>
      </c>
      <c r="B45" s="55">
        <v>40</v>
      </c>
      <c r="C45" s="55">
        <v>45</v>
      </c>
      <c r="D45" s="55">
        <v>56.7</v>
      </c>
      <c r="E45" s="55">
        <v>81.8</v>
      </c>
      <c r="F45" s="55">
        <v>68.2</v>
      </c>
      <c r="G45" s="55">
        <v>62.4</v>
      </c>
      <c r="K45" s="47" t="s">
        <v>204</v>
      </c>
      <c r="L45" s="47">
        <f>HLOOKUP($Y$1, $B$44:$H$52,2,0)</f>
        <v>68.2</v>
      </c>
    </row>
    <row r="46" spans="1:13" x14ac:dyDescent="0.2">
      <c r="A46" s="55" t="s">
        <v>205</v>
      </c>
      <c r="B46" s="55">
        <v>20</v>
      </c>
      <c r="C46" s="55">
        <v>30</v>
      </c>
      <c r="D46" s="55">
        <v>33.299999999999997</v>
      </c>
      <c r="E46" s="55">
        <v>30.3</v>
      </c>
      <c r="F46" s="55">
        <v>25.2</v>
      </c>
      <c r="G46" s="55">
        <v>26.2</v>
      </c>
      <c r="K46" s="47" t="s">
        <v>205</v>
      </c>
      <c r="L46" s="47">
        <f>HLOOKUP($Y$1, $B$44:$H$52,3,0)</f>
        <v>25.2</v>
      </c>
    </row>
    <row r="47" spans="1:13" x14ac:dyDescent="0.2">
      <c r="A47" s="55" t="s">
        <v>206</v>
      </c>
      <c r="B47" s="55">
        <v>13.3</v>
      </c>
      <c r="C47" s="55">
        <v>5</v>
      </c>
      <c r="D47" s="55">
        <v>10</v>
      </c>
      <c r="E47" s="55">
        <v>21.2</v>
      </c>
      <c r="F47" s="55">
        <v>12.2</v>
      </c>
      <c r="G47" s="55">
        <v>12.2</v>
      </c>
      <c r="K47" s="47" t="s">
        <v>206</v>
      </c>
      <c r="L47" s="47">
        <f>HLOOKUP($Y$1, $B$44:$H$52,4,0)</f>
        <v>12.2</v>
      </c>
    </row>
    <row r="48" spans="1:13" x14ac:dyDescent="0.2">
      <c r="A48" s="55" t="s">
        <v>207</v>
      </c>
      <c r="B48" s="55">
        <v>15.6</v>
      </c>
      <c r="C48" s="55">
        <v>5</v>
      </c>
      <c r="D48" s="55">
        <v>3.3</v>
      </c>
      <c r="E48" s="55">
        <v>15.2</v>
      </c>
      <c r="F48" s="55">
        <v>13.1</v>
      </c>
      <c r="G48" s="55">
        <v>11.9</v>
      </c>
      <c r="K48" s="47" t="s">
        <v>207</v>
      </c>
      <c r="L48" s="47">
        <f>HLOOKUP($Y$1, $B$44:$H$52,5,0)</f>
        <v>13.1</v>
      </c>
    </row>
    <row r="49" spans="1:12" x14ac:dyDescent="0.2">
      <c r="A49" s="55" t="s">
        <v>208</v>
      </c>
      <c r="B49" s="55">
        <v>28.9</v>
      </c>
      <c r="C49" s="55">
        <v>10</v>
      </c>
      <c r="D49" s="55">
        <v>10</v>
      </c>
      <c r="E49" s="55">
        <v>12.1</v>
      </c>
      <c r="F49" s="55">
        <v>8.9</v>
      </c>
      <c r="G49" s="55">
        <v>11.9</v>
      </c>
      <c r="K49" s="47" t="s">
        <v>208</v>
      </c>
      <c r="L49" s="47">
        <f>HLOOKUP($Y$1, $B$44:$H$52,6,0)</f>
        <v>8.9</v>
      </c>
    </row>
    <row r="50" spans="1:12" x14ac:dyDescent="0.2">
      <c r="A50" s="55" t="s">
        <v>209</v>
      </c>
      <c r="B50" s="55">
        <v>6.7</v>
      </c>
      <c r="C50" s="55">
        <v>7.5</v>
      </c>
      <c r="D50" s="55">
        <v>6.7</v>
      </c>
      <c r="E50" s="55">
        <v>27.3</v>
      </c>
      <c r="F50" s="55">
        <v>11.2</v>
      </c>
      <c r="G50" s="55">
        <v>11.3</v>
      </c>
      <c r="K50" s="47" t="s">
        <v>209</v>
      </c>
      <c r="L50" s="47">
        <f>HLOOKUP($Y$1, $B$44:$H$52,7,0)</f>
        <v>11.2</v>
      </c>
    </row>
    <row r="51" spans="1:12" x14ac:dyDescent="0.2">
      <c r="A51" s="55" t="s">
        <v>210</v>
      </c>
      <c r="B51" s="55">
        <v>13.3</v>
      </c>
      <c r="C51" s="55">
        <v>0</v>
      </c>
      <c r="D51" s="55">
        <v>13.3</v>
      </c>
      <c r="E51" s="55">
        <v>6.1</v>
      </c>
      <c r="F51" s="55">
        <v>12.6</v>
      </c>
      <c r="G51" s="55">
        <v>10.8</v>
      </c>
      <c r="K51" s="47" t="s">
        <v>210</v>
      </c>
      <c r="L51" s="47">
        <f>HLOOKUP($Y$1, $B$44:$H$52,8,0)</f>
        <v>12.6</v>
      </c>
    </row>
    <row r="52" spans="1:12" x14ac:dyDescent="0.2">
      <c r="A52" s="55" t="s">
        <v>211</v>
      </c>
      <c r="B52" s="55">
        <v>13.3</v>
      </c>
      <c r="C52" s="55">
        <v>0</v>
      </c>
      <c r="D52" s="55">
        <v>3.3</v>
      </c>
      <c r="E52" s="55">
        <v>0</v>
      </c>
      <c r="F52" s="55">
        <v>12.6</v>
      </c>
      <c r="G52" s="55">
        <v>9.4</v>
      </c>
      <c r="K52" s="47" t="s">
        <v>211</v>
      </c>
      <c r="L52" s="47">
        <f>HLOOKUP($Y$1, $B$44:$H$52,9,0)</f>
        <v>12.6</v>
      </c>
    </row>
    <row r="56" spans="1:12" x14ac:dyDescent="0.2">
      <c r="J56" s="48" t="s">
        <v>212</v>
      </c>
    </row>
    <row r="57" spans="1:12" ht="15" x14ac:dyDescent="0.25">
      <c r="A57" s="67" t="s">
        <v>212</v>
      </c>
    </row>
    <row r="58" spans="1:12" x14ac:dyDescent="0.2">
      <c r="A58" s="54" t="s">
        <v>213</v>
      </c>
      <c r="B58" s="54" t="s">
        <v>214</v>
      </c>
      <c r="C58" s="54" t="s">
        <v>78</v>
      </c>
      <c r="J58" s="48" t="s">
        <v>213</v>
      </c>
      <c r="K58" s="48" t="s">
        <v>78</v>
      </c>
    </row>
    <row r="59" spans="1:12" x14ac:dyDescent="0.2">
      <c r="A59" s="55" t="s">
        <v>215</v>
      </c>
      <c r="B59" s="55">
        <v>46</v>
      </c>
      <c r="C59" s="55">
        <v>12.7</v>
      </c>
      <c r="J59" s="48" t="s">
        <v>215</v>
      </c>
      <c r="K59" s="48">
        <v>12.7</v>
      </c>
    </row>
    <row r="60" spans="1:12" x14ac:dyDescent="0.2">
      <c r="A60" s="55" t="s">
        <v>216</v>
      </c>
      <c r="B60" s="55">
        <v>316</v>
      </c>
      <c r="C60" s="55">
        <v>87.3</v>
      </c>
      <c r="J60" s="48" t="s">
        <v>216</v>
      </c>
      <c r="K60" s="48">
        <v>87.3</v>
      </c>
      <c r="L60" s="48" t="str">
        <f>K60&amp;"%"</f>
        <v>87.3%</v>
      </c>
    </row>
    <row r="61" spans="1:12" x14ac:dyDescent="0.2">
      <c r="A61" s="55" t="s">
        <v>217</v>
      </c>
      <c r="B61" s="55">
        <v>22</v>
      </c>
      <c r="C61" s="55">
        <v>7</v>
      </c>
    </row>
    <row r="62" spans="1:12" x14ac:dyDescent="0.2">
      <c r="A62" s="55" t="s">
        <v>218</v>
      </c>
      <c r="B62" s="55">
        <v>160</v>
      </c>
      <c r="C62" s="55">
        <v>50.6</v>
      </c>
    </row>
    <row r="63" spans="1:12" x14ac:dyDescent="0.2">
      <c r="A63" s="55" t="s">
        <v>219</v>
      </c>
      <c r="B63" s="55">
        <v>8</v>
      </c>
      <c r="C63" s="55">
        <v>2.5</v>
      </c>
    </row>
    <row r="64" spans="1:12" x14ac:dyDescent="0.2">
      <c r="A64" s="55" t="s">
        <v>220</v>
      </c>
      <c r="B64" s="55">
        <v>126</v>
      </c>
      <c r="C64" s="55">
        <v>39.9</v>
      </c>
    </row>
    <row r="68" spans="1:13" x14ac:dyDescent="0.2">
      <c r="K68" s="48" t="s">
        <v>236</v>
      </c>
    </row>
    <row r="71" spans="1:13" ht="15" x14ac:dyDescent="0.25">
      <c r="A71" s="67" t="s">
        <v>236</v>
      </c>
      <c r="K71" s="48" t="s">
        <v>237</v>
      </c>
      <c r="L71" s="48">
        <v>30.9</v>
      </c>
      <c r="M71" s="48">
        <v>100</v>
      </c>
    </row>
    <row r="72" spans="1:13" x14ac:dyDescent="0.2">
      <c r="A72" s="55" t="s">
        <v>237</v>
      </c>
      <c r="B72" s="55">
        <v>30.9</v>
      </c>
    </row>
  </sheetData>
  <dataValidations count="1">
    <dataValidation type="list" allowBlank="1" showInputMessage="1" showErrorMessage="1" sqref="Y1">
      <formula1>$B$7:$G$7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Z39"/>
  <sheetViews>
    <sheetView showGridLines="0" topLeftCell="A9" zoomScale="80" zoomScaleNormal="80" workbookViewId="0">
      <selection activeCell="T5" sqref="T5:W6"/>
    </sheetView>
  </sheetViews>
  <sheetFormatPr defaultRowHeight="15" x14ac:dyDescent="0.25"/>
  <cols>
    <col min="1" max="1" width="17" customWidth="1"/>
    <col min="2" max="2" width="13.140625" customWidth="1"/>
    <col min="3" max="3" width="14" customWidth="1"/>
    <col min="4" max="4" width="10.85546875" customWidth="1"/>
    <col min="5" max="5" width="19.28515625" customWidth="1"/>
    <col min="16" max="16" width="18.140625" customWidth="1"/>
    <col min="18" max="18" width="19.85546875" customWidth="1"/>
  </cols>
  <sheetData>
    <row r="1" spans="1:26" ht="23.25" x14ac:dyDescent="0.25">
      <c r="A1" s="12" t="s">
        <v>0</v>
      </c>
      <c r="S1" s="22"/>
      <c r="T1" s="22"/>
      <c r="U1" s="22"/>
      <c r="V1" s="22"/>
      <c r="W1" s="22"/>
      <c r="X1" s="22"/>
    </row>
    <row r="2" spans="1:26" ht="28.5" x14ac:dyDescent="0.45">
      <c r="L2" s="21"/>
      <c r="M2" s="21"/>
      <c r="N2" s="21"/>
      <c r="O2" s="21"/>
      <c r="P2" s="21"/>
      <c r="Q2" s="25" t="s">
        <v>98</v>
      </c>
      <c r="R2" s="24" t="s">
        <v>95</v>
      </c>
      <c r="S2" s="22"/>
      <c r="T2" s="22"/>
      <c r="U2" s="22" t="s">
        <v>116</v>
      </c>
      <c r="V2" s="22" t="s">
        <v>117</v>
      </c>
      <c r="W2" s="22" t="s">
        <v>118</v>
      </c>
      <c r="X2" s="22"/>
      <c r="Y2" s="38"/>
      <c r="Z2" s="38"/>
    </row>
    <row r="3" spans="1:26" x14ac:dyDescent="0.25">
      <c r="L3" s="21"/>
      <c r="M3" s="21"/>
      <c r="N3" s="21"/>
      <c r="O3" s="21"/>
      <c r="P3" s="21"/>
      <c r="Q3" s="21"/>
      <c r="R3" s="21"/>
      <c r="S3" s="22"/>
      <c r="T3" s="22" t="s">
        <v>110</v>
      </c>
      <c r="U3" s="22">
        <f>VLOOKUP($R$2,$A$5:$D$10,2,0)</f>
        <v>57</v>
      </c>
      <c r="V3" s="22">
        <f>VLOOKUP($R$2,$A$5:$D$10,3,0)</f>
        <v>87</v>
      </c>
      <c r="W3" s="22">
        <f>VLOOKUP($R$2,$A$5:$D$10,4,0)</f>
        <v>0</v>
      </c>
      <c r="X3" s="22"/>
      <c r="Y3" s="38"/>
      <c r="Z3" s="38"/>
    </row>
    <row r="4" spans="1:26" x14ac:dyDescent="0.25">
      <c r="L4" s="21"/>
      <c r="M4" s="21"/>
      <c r="N4" s="21"/>
      <c r="O4" s="21"/>
      <c r="P4" s="21"/>
      <c r="Q4" s="21"/>
      <c r="R4" s="21"/>
      <c r="S4" s="38"/>
      <c r="T4" s="38"/>
      <c r="U4" s="38">
        <v>30</v>
      </c>
      <c r="V4" s="38">
        <f>U4</f>
        <v>30</v>
      </c>
      <c r="W4" s="38">
        <f t="shared" ref="W4" si="0">100-W3</f>
        <v>100</v>
      </c>
      <c r="X4" s="38" t="str">
        <f>W4&amp;"%"</f>
        <v>100%</v>
      </c>
      <c r="Y4" s="38"/>
      <c r="Z4" s="38"/>
    </row>
    <row r="5" spans="1:26" x14ac:dyDescent="0.25">
      <c r="A5" s="2" t="s">
        <v>89</v>
      </c>
      <c r="B5" s="1"/>
      <c r="C5" s="1"/>
      <c r="L5" s="21"/>
      <c r="M5" s="21"/>
      <c r="N5" s="21"/>
      <c r="O5" s="21"/>
      <c r="P5" s="21"/>
      <c r="Q5" s="21"/>
      <c r="R5" s="21"/>
      <c r="S5" s="38"/>
      <c r="T5" s="38" t="s">
        <v>111</v>
      </c>
      <c r="U5" s="38">
        <f>VLOOKUP($R$2,$A$14:$D$18,2,0)</f>
        <v>14.6</v>
      </c>
      <c r="V5" s="38">
        <f>VLOOKUP($R$2,$A$14:$D$18,3,0)</f>
        <v>42.8</v>
      </c>
      <c r="W5" s="38">
        <f>VLOOKUP($R$2,$A$14:$D$18,4,0)</f>
        <v>5.5</v>
      </c>
      <c r="X5" s="38" t="str">
        <f>V5&amp;"%"</f>
        <v>42.8%</v>
      </c>
      <c r="Y5" s="38"/>
      <c r="Z5" s="38"/>
    </row>
    <row r="6" spans="1:26" ht="26.25" x14ac:dyDescent="0.4">
      <c r="A6" s="3"/>
      <c r="B6" s="3" t="s">
        <v>3</v>
      </c>
      <c r="C6" s="3" t="s">
        <v>4</v>
      </c>
      <c r="L6" s="36" t="s">
        <v>122</v>
      </c>
      <c r="M6" s="37"/>
      <c r="N6" s="37"/>
      <c r="O6" s="37"/>
      <c r="P6" s="37"/>
      <c r="Q6" s="37"/>
      <c r="R6" s="37"/>
      <c r="S6" s="39"/>
      <c r="T6" s="39"/>
      <c r="U6" s="39">
        <f>100-U5</f>
        <v>85.4</v>
      </c>
      <c r="V6" s="39">
        <f t="shared" ref="V6:W6" si="1">100-V5</f>
        <v>57.2</v>
      </c>
      <c r="W6" s="39">
        <f t="shared" si="1"/>
        <v>94.5</v>
      </c>
      <c r="X6" s="39"/>
      <c r="Y6" s="39"/>
      <c r="Z6" s="39"/>
    </row>
    <row r="7" spans="1:26" x14ac:dyDescent="0.25">
      <c r="A7" s="4" t="s">
        <v>21</v>
      </c>
      <c r="B7" s="4">
        <v>47</v>
      </c>
      <c r="C7" s="4">
        <v>69</v>
      </c>
      <c r="L7" s="21"/>
      <c r="M7" s="21"/>
      <c r="N7" s="21"/>
      <c r="O7" s="21"/>
      <c r="P7" s="21"/>
      <c r="Q7" s="21"/>
      <c r="R7" s="21"/>
      <c r="S7" s="38"/>
      <c r="T7" s="38"/>
      <c r="U7" s="38"/>
      <c r="V7" s="38"/>
      <c r="W7" s="38"/>
      <c r="X7" s="38"/>
      <c r="Y7" s="21"/>
      <c r="Z7" s="21"/>
    </row>
    <row r="8" spans="1:26" ht="18.75" x14ac:dyDescent="0.3">
      <c r="A8" s="4" t="s">
        <v>93</v>
      </c>
      <c r="B8" s="4">
        <v>42</v>
      </c>
      <c r="C8" s="4">
        <v>61</v>
      </c>
      <c r="L8" s="23" t="s">
        <v>123</v>
      </c>
      <c r="M8" s="21"/>
      <c r="N8" s="21"/>
      <c r="O8" s="21"/>
      <c r="P8" s="21"/>
      <c r="Q8" s="21"/>
      <c r="R8" s="21"/>
      <c r="S8" s="23" t="s">
        <v>124</v>
      </c>
      <c r="T8" s="22"/>
      <c r="U8" s="21"/>
      <c r="V8" s="21"/>
      <c r="W8" s="21"/>
      <c r="X8" s="21"/>
      <c r="Y8" s="21"/>
      <c r="Z8" s="21"/>
    </row>
    <row r="9" spans="1:26" x14ac:dyDescent="0.25">
      <c r="A9" s="4" t="s">
        <v>94</v>
      </c>
      <c r="B9" s="4">
        <v>42</v>
      </c>
      <c r="C9" s="4">
        <v>61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x14ac:dyDescent="0.25">
      <c r="A10" s="4" t="s">
        <v>95</v>
      </c>
      <c r="B10" s="4">
        <v>57</v>
      </c>
      <c r="C10" s="4">
        <v>87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x14ac:dyDescent="0.25"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x14ac:dyDescent="0.25"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x14ac:dyDescent="0.25">
      <c r="A13" s="30" t="s">
        <v>115</v>
      </c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x14ac:dyDescent="0.25">
      <c r="A14" s="4"/>
      <c r="B14" s="4" t="s">
        <v>116</v>
      </c>
      <c r="C14" s="4" t="s">
        <v>117</v>
      </c>
      <c r="D14" s="4" t="s">
        <v>118</v>
      </c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5">
      <c r="A15" s="4" t="s">
        <v>21</v>
      </c>
      <c r="B15" s="4">
        <v>12.7</v>
      </c>
      <c r="C15" s="4">
        <v>33.5</v>
      </c>
      <c r="D15" s="4">
        <v>5.9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x14ac:dyDescent="0.25">
      <c r="A16" s="4" t="s">
        <v>93</v>
      </c>
      <c r="B16" s="4">
        <v>12</v>
      </c>
      <c r="C16" s="4">
        <v>30.5</v>
      </c>
      <c r="D16" s="4">
        <v>6.7</v>
      </c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x14ac:dyDescent="0.25">
      <c r="A17" s="4" t="s">
        <v>94</v>
      </c>
      <c r="B17" s="4">
        <v>11.7</v>
      </c>
      <c r="C17" s="4">
        <v>28.1</v>
      </c>
      <c r="D17" s="4">
        <v>4.8</v>
      </c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x14ac:dyDescent="0.25">
      <c r="A18" s="4" t="s">
        <v>95</v>
      </c>
      <c r="B18" s="4">
        <v>14.6</v>
      </c>
      <c r="C18" s="4">
        <v>42.8</v>
      </c>
      <c r="D18" s="4">
        <v>5.5</v>
      </c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x14ac:dyDescent="0.25"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x14ac:dyDescent="0.25"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25.5" customHeight="1" x14ac:dyDescent="0.3">
      <c r="A21" s="30" t="s">
        <v>119</v>
      </c>
      <c r="L21" s="23" t="s">
        <v>126</v>
      </c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05" x14ac:dyDescent="0.25">
      <c r="A22" s="4"/>
      <c r="B22" s="20" t="s">
        <v>120</v>
      </c>
      <c r="C22" s="20" t="s">
        <v>121</v>
      </c>
      <c r="J22" s="29"/>
      <c r="K22" s="29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x14ac:dyDescent="0.25">
      <c r="A23" s="4" t="s">
        <v>21</v>
      </c>
      <c r="B23" s="4">
        <v>59</v>
      </c>
      <c r="C23" s="4">
        <v>92.9</v>
      </c>
      <c r="J23" s="14"/>
      <c r="K23" s="14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x14ac:dyDescent="0.25">
      <c r="A24" s="4" t="s">
        <v>93</v>
      </c>
      <c r="B24" s="4">
        <v>55.4</v>
      </c>
      <c r="C24" s="4">
        <v>94</v>
      </c>
      <c r="J24" s="14"/>
      <c r="K24" s="14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x14ac:dyDescent="0.25">
      <c r="A25" s="4" t="s">
        <v>94</v>
      </c>
      <c r="B25" s="4">
        <v>61.2</v>
      </c>
      <c r="C25" s="4">
        <v>90.9</v>
      </c>
      <c r="F25" s="14"/>
      <c r="G25" s="14"/>
      <c r="H25" s="14"/>
      <c r="I25" s="14"/>
      <c r="J25" s="14"/>
      <c r="K25" s="14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x14ac:dyDescent="0.25">
      <c r="A26" s="4" t="s">
        <v>95</v>
      </c>
      <c r="B26" s="4">
        <v>62.7</v>
      </c>
      <c r="C26" s="4">
        <v>92.7</v>
      </c>
      <c r="F26" s="14"/>
      <c r="G26" s="14"/>
      <c r="H26" s="14"/>
      <c r="I26" s="14"/>
      <c r="J26" s="14"/>
      <c r="K26" s="14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x14ac:dyDescent="0.25"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x14ac:dyDescent="0.25"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s="35" customFormat="1" x14ac:dyDescent="0.25">
      <c r="A29" s="40"/>
      <c r="B29" s="40"/>
      <c r="C29" s="40"/>
      <c r="D29" s="40"/>
      <c r="E29" s="40"/>
      <c r="F29" s="40"/>
      <c r="G29" s="40"/>
      <c r="H29" s="33"/>
      <c r="I29" s="33"/>
      <c r="J29" s="33"/>
      <c r="K29" s="33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s="35" customFormat="1" x14ac:dyDescent="0.25">
      <c r="A30" s="40"/>
      <c r="B30" s="40" t="s">
        <v>127</v>
      </c>
      <c r="C30" s="40" t="s">
        <v>128</v>
      </c>
      <c r="D30" s="40"/>
      <c r="E30" s="40"/>
      <c r="F30" s="40"/>
      <c r="G30" s="40"/>
      <c r="H30" s="33"/>
      <c r="I30" s="33"/>
      <c r="J30" s="33"/>
      <c r="K30" s="33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s="35" customFormat="1" x14ac:dyDescent="0.25">
      <c r="A31" s="41" t="str">
        <f>R2</f>
        <v>Eastern</v>
      </c>
      <c r="B31" s="41">
        <f>VLOOKUP($R$2, $A$22:$E$26,2,0)</f>
        <v>62.7</v>
      </c>
      <c r="C31" s="41">
        <f>VLOOKUP($R$2, $A$22:$E$26,3,0)</f>
        <v>92.7</v>
      </c>
      <c r="D31" s="41" t="str">
        <f>ROUND((100-ROUND(B31,0))/10,0) &amp;" in 10"</f>
        <v>4 in 10</v>
      </c>
      <c r="E31" s="41"/>
      <c r="F31" s="41"/>
      <c r="G31" s="41"/>
      <c r="H31" s="34"/>
      <c r="I31" s="34"/>
      <c r="J31" s="34"/>
      <c r="K31" s="34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s="35" customFormat="1" x14ac:dyDescent="0.25">
      <c r="A32" s="40"/>
      <c r="B32" s="40">
        <v>100</v>
      </c>
      <c r="C32" s="40">
        <v>100</v>
      </c>
      <c r="D32" s="40"/>
      <c r="E32" s="40"/>
      <c r="F32" s="40"/>
      <c r="G32" s="40"/>
      <c r="H32" s="33"/>
      <c r="I32" s="33"/>
      <c r="J32" s="33"/>
      <c r="K32" s="33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25">
      <c r="A33" s="42"/>
      <c r="B33" s="42"/>
      <c r="C33" s="42"/>
      <c r="D33" s="42"/>
      <c r="E33" s="42"/>
      <c r="F33" s="42"/>
      <c r="G33" s="42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x14ac:dyDescent="0.25">
      <c r="A34" s="42"/>
      <c r="B34" s="41"/>
      <c r="C34" s="41"/>
      <c r="D34" s="42"/>
      <c r="E34" s="42"/>
      <c r="F34" s="42"/>
      <c r="G34" s="42"/>
      <c r="L34" s="31" t="s">
        <v>125</v>
      </c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x14ac:dyDescent="0.25">
      <c r="A35" s="42"/>
      <c r="B35" s="42"/>
      <c r="C35" s="42"/>
      <c r="D35" s="42"/>
      <c r="E35" s="42"/>
      <c r="F35" s="42"/>
      <c r="G35" s="42"/>
    </row>
    <row r="36" spans="1:26" x14ac:dyDescent="0.25">
      <c r="A36" s="42"/>
      <c r="B36" s="42"/>
      <c r="C36" s="42"/>
      <c r="D36" s="42"/>
      <c r="E36" s="42"/>
      <c r="F36" s="42"/>
      <c r="G36" s="42"/>
    </row>
    <row r="37" spans="1:26" x14ac:dyDescent="0.25">
      <c r="A37" s="42"/>
      <c r="B37" s="42"/>
      <c r="C37" s="42"/>
      <c r="D37" s="42"/>
      <c r="E37" s="42"/>
      <c r="F37" s="42"/>
      <c r="G37" s="42"/>
    </row>
    <row r="38" spans="1:26" x14ac:dyDescent="0.25">
      <c r="A38" s="42"/>
      <c r="B38" s="42"/>
      <c r="C38" s="42"/>
      <c r="D38" s="42"/>
      <c r="E38" s="42"/>
      <c r="F38" s="42"/>
      <c r="G38" s="42"/>
    </row>
    <row r="39" spans="1:26" x14ac:dyDescent="0.25">
      <c r="A39" s="42"/>
      <c r="B39" s="42"/>
      <c r="C39" s="42"/>
      <c r="D39" s="42"/>
      <c r="E39" s="42"/>
      <c r="F39" s="42"/>
      <c r="G39" s="42"/>
    </row>
  </sheetData>
  <dataValidations count="1">
    <dataValidation type="list" allowBlank="1" showInputMessage="1" showErrorMessage="1" sqref="R2">
      <formula1>$A$6:$A$10</formula1>
    </dataValidation>
  </dataValidations>
  <pageMargins left="0.7" right="0.7" top="0.75" bottom="0.75" header="0.3" footer="0.3"/>
  <pageSetup orientation="landscape" r:id="rId1"/>
  <ignoredErrors>
    <ignoredError sqref="W5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topLeftCell="A73" workbookViewId="0">
      <selection activeCell="H96" sqref="H96"/>
    </sheetView>
  </sheetViews>
  <sheetFormatPr defaultRowHeight="15" x14ac:dyDescent="0.25"/>
  <cols>
    <col min="8" max="8" width="18.140625" bestFit="1" customWidth="1"/>
    <col min="12" max="12" width="31.140625" customWidth="1"/>
    <col min="14" max="14" width="30.5703125" customWidth="1"/>
    <col min="15" max="15" width="17" customWidth="1"/>
    <col min="16" max="16" width="19.28515625" bestFit="1" customWidth="1"/>
    <col min="17" max="17" width="16.28515625" customWidth="1"/>
  </cols>
  <sheetData>
    <row r="1" spans="1:16" ht="23.25" x14ac:dyDescent="0.25">
      <c r="A1" s="12" t="s">
        <v>433</v>
      </c>
    </row>
    <row r="3" spans="1:16" s="97" customFormat="1" x14ac:dyDescent="0.25">
      <c r="A3" s="96" t="s">
        <v>27</v>
      </c>
      <c r="B3" s="96"/>
      <c r="C3" s="13"/>
      <c r="D3" s="13"/>
      <c r="L3" s="99" t="s">
        <v>73</v>
      </c>
      <c r="M3" s="99" t="s">
        <v>74</v>
      </c>
      <c r="N3" s="99" t="s">
        <v>75</v>
      </c>
      <c r="O3" s="99" t="s">
        <v>75</v>
      </c>
      <c r="P3" s="99" t="s">
        <v>75</v>
      </c>
    </row>
    <row r="4" spans="1:16" x14ac:dyDescent="0.25">
      <c r="A4" s="3"/>
      <c r="B4" s="108" t="s">
        <v>24</v>
      </c>
      <c r="C4" s="108"/>
      <c r="D4" s="108"/>
      <c r="L4" s="43" t="s">
        <v>382</v>
      </c>
      <c r="M4" s="43" t="s">
        <v>76</v>
      </c>
      <c r="N4" s="43" t="s">
        <v>383</v>
      </c>
      <c r="O4" s="43" t="s">
        <v>397</v>
      </c>
      <c r="P4" s="43" t="s">
        <v>411</v>
      </c>
    </row>
    <row r="5" spans="1:16" x14ac:dyDescent="0.25">
      <c r="A5" s="8" t="s">
        <v>41</v>
      </c>
      <c r="B5" s="8" t="s">
        <v>3</v>
      </c>
      <c r="C5" s="8" t="s">
        <v>4</v>
      </c>
      <c r="D5" s="8" t="s">
        <v>25</v>
      </c>
      <c r="L5" s="43" t="s">
        <v>382</v>
      </c>
      <c r="M5" s="43" t="s">
        <v>76</v>
      </c>
      <c r="N5" s="43" t="s">
        <v>384</v>
      </c>
      <c r="O5" s="43" t="s">
        <v>398</v>
      </c>
      <c r="P5" s="43" t="s">
        <v>412</v>
      </c>
    </row>
    <row r="6" spans="1:16" x14ac:dyDescent="0.25">
      <c r="A6" s="9" t="s">
        <v>30</v>
      </c>
      <c r="B6" s="9">
        <v>92.3</v>
      </c>
      <c r="C6" s="9">
        <v>67.599999999999994</v>
      </c>
      <c r="D6" s="9">
        <v>59.9</v>
      </c>
      <c r="L6" s="43" t="s">
        <v>382</v>
      </c>
      <c r="M6" s="43" t="s">
        <v>76</v>
      </c>
      <c r="N6" s="43" t="s">
        <v>385</v>
      </c>
      <c r="O6" s="43" t="s">
        <v>399</v>
      </c>
      <c r="P6" s="43" t="s">
        <v>413</v>
      </c>
    </row>
    <row r="7" spans="1:16" x14ac:dyDescent="0.25">
      <c r="A7" s="9" t="s">
        <v>28</v>
      </c>
      <c r="B7" s="9">
        <v>25.3</v>
      </c>
      <c r="C7" s="9">
        <v>21.7</v>
      </c>
      <c r="D7" s="9">
        <v>14.2</v>
      </c>
      <c r="L7" s="43" t="s">
        <v>382</v>
      </c>
      <c r="M7" s="43" t="s">
        <v>76</v>
      </c>
      <c r="N7" s="43" t="s">
        <v>386</v>
      </c>
      <c r="O7" s="43" t="s">
        <v>400</v>
      </c>
      <c r="P7" s="43" t="s">
        <v>414</v>
      </c>
    </row>
    <row r="8" spans="1:16" x14ac:dyDescent="0.25">
      <c r="A8" s="9" t="s">
        <v>29</v>
      </c>
      <c r="B8" s="9">
        <v>18.2</v>
      </c>
      <c r="C8" s="9">
        <v>19.5</v>
      </c>
      <c r="D8" s="9">
        <v>11.7</v>
      </c>
      <c r="L8" s="43" t="s">
        <v>382</v>
      </c>
      <c r="M8" s="43" t="s">
        <v>76</v>
      </c>
      <c r="N8" s="43" t="s">
        <v>387</v>
      </c>
      <c r="O8" s="43" t="s">
        <v>401</v>
      </c>
      <c r="P8" s="43" t="s">
        <v>415</v>
      </c>
    </row>
    <row r="9" spans="1:16" x14ac:dyDescent="0.25">
      <c r="A9" s="9" t="s">
        <v>31</v>
      </c>
      <c r="B9" s="9">
        <v>50.1</v>
      </c>
      <c r="C9" s="9">
        <v>22.7</v>
      </c>
      <c r="D9" s="9">
        <v>16</v>
      </c>
      <c r="L9" s="43" t="s">
        <v>382</v>
      </c>
      <c r="M9" s="43" t="s">
        <v>76</v>
      </c>
      <c r="N9" s="43" t="s">
        <v>388</v>
      </c>
      <c r="O9" s="43" t="s">
        <v>402</v>
      </c>
      <c r="P9" s="43" t="s">
        <v>416</v>
      </c>
    </row>
    <row r="10" spans="1:16" x14ac:dyDescent="0.25">
      <c r="A10" s="9" t="s">
        <v>32</v>
      </c>
      <c r="B10" s="9">
        <v>13.4</v>
      </c>
      <c r="C10" s="9">
        <v>20.9</v>
      </c>
      <c r="D10" s="9">
        <v>12.7</v>
      </c>
      <c r="L10" s="43" t="s">
        <v>382</v>
      </c>
      <c r="M10" s="43" t="s">
        <v>76</v>
      </c>
      <c r="N10" s="43" t="s">
        <v>389</v>
      </c>
      <c r="O10" s="43" t="s">
        <v>403</v>
      </c>
      <c r="P10" s="43" t="s">
        <v>417</v>
      </c>
    </row>
    <row r="11" spans="1:16" x14ac:dyDescent="0.25">
      <c r="A11" s="9" t="s">
        <v>33</v>
      </c>
      <c r="B11" s="9">
        <v>5.6</v>
      </c>
      <c r="C11" s="9">
        <v>45.9</v>
      </c>
      <c r="D11" s="9">
        <v>48</v>
      </c>
      <c r="L11" s="43" t="s">
        <v>382</v>
      </c>
      <c r="M11" s="43" t="s">
        <v>76</v>
      </c>
      <c r="N11" s="43" t="s">
        <v>390</v>
      </c>
      <c r="O11" s="43" t="s">
        <v>404</v>
      </c>
      <c r="P11" s="43" t="s">
        <v>418</v>
      </c>
    </row>
    <row r="12" spans="1:16" x14ac:dyDescent="0.25">
      <c r="A12" s="9" t="s">
        <v>34</v>
      </c>
      <c r="B12" s="9">
        <v>3.9</v>
      </c>
      <c r="C12" s="9">
        <v>92.8</v>
      </c>
      <c r="D12" s="9">
        <v>92.5</v>
      </c>
      <c r="L12" s="43" t="s">
        <v>382</v>
      </c>
      <c r="M12" s="43" t="s">
        <v>76</v>
      </c>
      <c r="N12" s="43" t="s">
        <v>391</v>
      </c>
      <c r="O12" s="43" t="s">
        <v>405</v>
      </c>
      <c r="P12" s="43" t="s">
        <v>419</v>
      </c>
    </row>
    <row r="13" spans="1:16" x14ac:dyDescent="0.25">
      <c r="A13" s="9" t="s">
        <v>35</v>
      </c>
      <c r="B13" s="9">
        <v>3.5</v>
      </c>
      <c r="C13" s="9">
        <v>35.9</v>
      </c>
      <c r="D13" s="9">
        <v>30.7</v>
      </c>
      <c r="L13" s="43" t="s">
        <v>382</v>
      </c>
      <c r="M13" s="43" t="s">
        <v>76</v>
      </c>
      <c r="N13" s="43" t="s">
        <v>392</v>
      </c>
      <c r="O13" s="43" t="s">
        <v>406</v>
      </c>
      <c r="P13" s="43" t="s">
        <v>420</v>
      </c>
    </row>
    <row r="14" spans="1:16" x14ac:dyDescent="0.25">
      <c r="A14" s="9" t="s">
        <v>36</v>
      </c>
      <c r="B14" s="9">
        <v>3.6</v>
      </c>
      <c r="C14" s="9">
        <v>29.8</v>
      </c>
      <c r="D14" s="9">
        <v>24.2</v>
      </c>
      <c r="L14" s="43" t="s">
        <v>382</v>
      </c>
      <c r="M14" s="43" t="s">
        <v>76</v>
      </c>
      <c r="N14" s="43" t="s">
        <v>393</v>
      </c>
      <c r="O14" s="43" t="s">
        <v>407</v>
      </c>
      <c r="P14" s="43" t="s">
        <v>421</v>
      </c>
    </row>
    <row r="15" spans="1:16" x14ac:dyDescent="0.25">
      <c r="A15" s="9" t="s">
        <v>37</v>
      </c>
      <c r="B15" s="9">
        <v>6.2</v>
      </c>
      <c r="C15" s="9">
        <v>26.3</v>
      </c>
      <c r="D15" s="9">
        <v>20.2</v>
      </c>
      <c r="L15" s="43" t="s">
        <v>382</v>
      </c>
      <c r="M15" s="43" t="s">
        <v>76</v>
      </c>
      <c r="N15" s="43" t="s">
        <v>394</v>
      </c>
      <c r="O15" s="43" t="s">
        <v>408</v>
      </c>
      <c r="P15" s="43" t="s">
        <v>422</v>
      </c>
    </row>
    <row r="16" spans="1:16" x14ac:dyDescent="0.25">
      <c r="A16" s="9" t="s">
        <v>38</v>
      </c>
      <c r="B16" s="9">
        <v>9</v>
      </c>
      <c r="C16" s="9">
        <v>21.5</v>
      </c>
      <c r="D16" s="9">
        <v>14.3</v>
      </c>
      <c r="L16" s="43" t="s">
        <v>382</v>
      </c>
      <c r="M16" s="43" t="s">
        <v>76</v>
      </c>
      <c r="N16" s="43" t="s">
        <v>395</v>
      </c>
      <c r="O16" s="43" t="s">
        <v>409</v>
      </c>
      <c r="P16" s="43" t="s">
        <v>423</v>
      </c>
    </row>
    <row r="17" spans="1:16" x14ac:dyDescent="0.25">
      <c r="A17" s="9" t="s">
        <v>39</v>
      </c>
      <c r="B17" s="9">
        <v>15.2</v>
      </c>
      <c r="C17" s="9">
        <v>19.8</v>
      </c>
      <c r="D17" s="9">
        <v>11.6</v>
      </c>
      <c r="L17" s="43" t="s">
        <v>382</v>
      </c>
      <c r="M17" s="43" t="s">
        <v>76</v>
      </c>
      <c r="N17" s="43" t="s">
        <v>396</v>
      </c>
      <c r="O17" s="43" t="s">
        <v>410</v>
      </c>
      <c r="P17" s="43" t="s">
        <v>130</v>
      </c>
    </row>
    <row r="18" spans="1:16" x14ac:dyDescent="0.25">
      <c r="A18" s="9" t="s">
        <v>40</v>
      </c>
      <c r="B18" s="9">
        <v>52.7</v>
      </c>
      <c r="C18" s="9">
        <v>33.200000000000003</v>
      </c>
      <c r="D18" s="9">
        <v>24</v>
      </c>
    </row>
    <row r="19" spans="1:16" x14ac:dyDescent="0.25">
      <c r="A19" s="9" t="s">
        <v>42</v>
      </c>
      <c r="B19" s="9">
        <v>28.2</v>
      </c>
      <c r="C19" s="9">
        <v>38.799999999999997</v>
      </c>
      <c r="D19" s="9">
        <v>33.6</v>
      </c>
    </row>
    <row r="23" spans="1:16" x14ac:dyDescent="0.25">
      <c r="A23" s="2" t="s">
        <v>2</v>
      </c>
      <c r="B23" s="1"/>
      <c r="C23" s="1"/>
    </row>
    <row r="24" spans="1:16" x14ac:dyDescent="0.25">
      <c r="A24" s="3"/>
      <c r="B24" s="3" t="s">
        <v>3</v>
      </c>
      <c r="C24" s="3" t="s">
        <v>4</v>
      </c>
      <c r="L24" s="99" t="s">
        <v>73</v>
      </c>
      <c r="M24" s="99" t="s">
        <v>74</v>
      </c>
      <c r="N24" s="99" t="s">
        <v>75</v>
      </c>
    </row>
    <row r="25" spans="1:16" x14ac:dyDescent="0.25">
      <c r="A25" s="4" t="s">
        <v>5</v>
      </c>
      <c r="B25" s="4">
        <v>97.4</v>
      </c>
      <c r="C25" s="4">
        <v>98.7</v>
      </c>
      <c r="L25" s="43" t="s">
        <v>424</v>
      </c>
      <c r="M25" s="43" t="s">
        <v>76</v>
      </c>
      <c r="N25" s="43" t="s">
        <v>3</v>
      </c>
    </row>
    <row r="26" spans="1:16" x14ac:dyDescent="0.25">
      <c r="A26" s="4" t="s">
        <v>6</v>
      </c>
      <c r="B26" s="4">
        <v>97</v>
      </c>
      <c r="C26" s="4">
        <v>94.8</v>
      </c>
      <c r="L26" s="43" t="s">
        <v>424</v>
      </c>
      <c r="M26" s="43" t="s">
        <v>76</v>
      </c>
      <c r="N26" s="43" t="s">
        <v>4</v>
      </c>
    </row>
    <row r="27" spans="1:16" x14ac:dyDescent="0.25">
      <c r="A27" s="4" t="s">
        <v>7</v>
      </c>
      <c r="B27" s="4">
        <v>98.3</v>
      </c>
      <c r="C27" s="4">
        <v>98.5</v>
      </c>
    </row>
    <row r="28" spans="1:16" x14ac:dyDescent="0.25">
      <c r="A28" s="4" t="s">
        <v>8</v>
      </c>
      <c r="B28" s="4">
        <v>100</v>
      </c>
      <c r="C28" s="4">
        <v>97</v>
      </c>
    </row>
    <row r="29" spans="1:16" x14ac:dyDescent="0.25">
      <c r="A29" s="4" t="s">
        <v>9</v>
      </c>
      <c r="B29" s="4">
        <v>98.1</v>
      </c>
      <c r="C29" s="4">
        <v>97.5</v>
      </c>
    </row>
    <row r="30" spans="1:16" x14ac:dyDescent="0.25">
      <c r="A30" s="4" t="s">
        <v>10</v>
      </c>
      <c r="B30" s="4">
        <v>100</v>
      </c>
      <c r="C30" s="4">
        <v>98.7</v>
      </c>
    </row>
    <row r="31" spans="1:16" x14ac:dyDescent="0.25">
      <c r="A31" s="4" t="s">
        <v>11</v>
      </c>
      <c r="B31" s="4">
        <v>99.4</v>
      </c>
      <c r="C31" s="4">
        <v>97.8</v>
      </c>
    </row>
    <row r="32" spans="1:16" x14ac:dyDescent="0.25">
      <c r="A32" s="4" t="s">
        <v>12</v>
      </c>
      <c r="B32" s="4">
        <v>96.2</v>
      </c>
      <c r="C32" s="4">
        <v>94.5</v>
      </c>
    </row>
    <row r="33" spans="1:3" x14ac:dyDescent="0.25">
      <c r="A33" s="4" t="s">
        <v>149</v>
      </c>
      <c r="B33" s="4">
        <v>96.8</v>
      </c>
      <c r="C33" s="4">
        <v>95.1</v>
      </c>
    </row>
    <row r="34" spans="1:3" x14ac:dyDescent="0.25">
      <c r="A34" s="4" t="s">
        <v>13</v>
      </c>
      <c r="B34" s="4">
        <v>99.3</v>
      </c>
      <c r="C34" s="4">
        <v>99.1</v>
      </c>
    </row>
    <row r="35" spans="1:3" x14ac:dyDescent="0.25">
      <c r="A35" s="4" t="s">
        <v>148</v>
      </c>
      <c r="B35" s="4">
        <v>98.9</v>
      </c>
      <c r="C35" s="4">
        <v>98</v>
      </c>
    </row>
    <row r="36" spans="1:3" x14ac:dyDescent="0.25">
      <c r="A36" s="4" t="s">
        <v>14</v>
      </c>
      <c r="B36" s="4">
        <v>98.4</v>
      </c>
      <c r="C36" s="4">
        <v>98.8</v>
      </c>
    </row>
    <row r="37" spans="1:3" x14ac:dyDescent="0.25">
      <c r="A37" s="4" t="s">
        <v>15</v>
      </c>
      <c r="B37" s="4">
        <v>96</v>
      </c>
      <c r="C37" s="4">
        <v>93.3</v>
      </c>
    </row>
    <row r="38" spans="1:3" x14ac:dyDescent="0.25">
      <c r="A38" s="4" t="s">
        <v>16</v>
      </c>
      <c r="B38" s="4">
        <v>96.1</v>
      </c>
      <c r="C38" s="4">
        <v>93.4</v>
      </c>
    </row>
    <row r="39" spans="1:3" x14ac:dyDescent="0.25">
      <c r="A39" s="4" t="s">
        <v>17</v>
      </c>
      <c r="B39" s="4">
        <v>99.9</v>
      </c>
      <c r="C39" s="4">
        <v>99.6</v>
      </c>
    </row>
    <row r="40" spans="1:3" x14ac:dyDescent="0.25">
      <c r="A40" s="4" t="s">
        <v>129</v>
      </c>
      <c r="B40" s="4">
        <v>99</v>
      </c>
      <c r="C40" s="4">
        <v>99.7</v>
      </c>
    </row>
    <row r="41" spans="1:3" x14ac:dyDescent="0.25">
      <c r="A41" s="4" t="s">
        <v>18</v>
      </c>
      <c r="B41" s="4">
        <v>96.8</v>
      </c>
      <c r="C41" s="4">
        <v>95.9</v>
      </c>
    </row>
    <row r="42" spans="1:3" x14ac:dyDescent="0.25">
      <c r="A42" s="4" t="s">
        <v>19</v>
      </c>
      <c r="B42" s="4">
        <v>98.5</v>
      </c>
      <c r="C42" s="4">
        <v>97.3</v>
      </c>
    </row>
    <row r="43" spans="1:3" x14ac:dyDescent="0.25">
      <c r="A43" s="4" t="s">
        <v>150</v>
      </c>
      <c r="B43" s="4">
        <v>98.8</v>
      </c>
      <c r="C43" s="4">
        <v>97.1</v>
      </c>
    </row>
    <row r="44" spans="1:3" x14ac:dyDescent="0.25">
      <c r="A44" s="4" t="s">
        <v>20</v>
      </c>
      <c r="B44" s="4">
        <v>98.9</v>
      </c>
      <c r="C44" s="4">
        <v>99.2</v>
      </c>
    </row>
    <row r="45" spans="1:3" x14ac:dyDescent="0.25">
      <c r="A45" s="4" t="s">
        <v>21</v>
      </c>
      <c r="B45" s="4">
        <v>97.8</v>
      </c>
      <c r="C45" s="4">
        <v>96.7</v>
      </c>
    </row>
    <row r="50" spans="1:16" x14ac:dyDescent="0.25">
      <c r="A50" s="30" t="s">
        <v>144</v>
      </c>
    </row>
    <row r="51" spans="1:16" x14ac:dyDescent="0.25">
      <c r="A51" s="43" t="s">
        <v>24</v>
      </c>
      <c r="B51" s="115" t="s">
        <v>96</v>
      </c>
      <c r="C51" s="115"/>
      <c r="D51" s="115" t="s">
        <v>97</v>
      </c>
      <c r="E51" s="115"/>
      <c r="F51" s="115" t="s">
        <v>22</v>
      </c>
      <c r="G51" s="115"/>
      <c r="L51" s="99" t="s">
        <v>73</v>
      </c>
      <c r="M51" s="99" t="s">
        <v>74</v>
      </c>
      <c r="N51" s="99" t="s">
        <v>75</v>
      </c>
      <c r="O51" s="99" t="s">
        <v>75</v>
      </c>
      <c r="P51" s="99" t="s">
        <v>75</v>
      </c>
    </row>
    <row r="52" spans="1:16" x14ac:dyDescent="0.25">
      <c r="A52" s="43"/>
      <c r="B52" s="43" t="s">
        <v>77</v>
      </c>
      <c r="C52" s="43" t="s">
        <v>76</v>
      </c>
      <c r="D52" s="43" t="s">
        <v>77</v>
      </c>
      <c r="E52" s="43" t="s">
        <v>76</v>
      </c>
      <c r="F52" s="43" t="s">
        <v>77</v>
      </c>
      <c r="G52" s="43" t="s">
        <v>76</v>
      </c>
      <c r="L52" s="43" t="s">
        <v>381</v>
      </c>
      <c r="M52" s="43" t="s">
        <v>77</v>
      </c>
      <c r="N52" s="43" t="s">
        <v>425</v>
      </c>
      <c r="O52" s="43" t="s">
        <v>428</v>
      </c>
      <c r="P52" s="43" t="s">
        <v>3</v>
      </c>
    </row>
    <row r="53" spans="1:16" x14ac:dyDescent="0.25">
      <c r="A53" s="43" t="s">
        <v>3</v>
      </c>
      <c r="B53" s="44">
        <v>75481</v>
      </c>
      <c r="C53" s="43">
        <v>47.8</v>
      </c>
      <c r="D53" s="44">
        <v>159985</v>
      </c>
      <c r="E53" s="43">
        <v>49.4</v>
      </c>
      <c r="F53" s="44">
        <v>235466</v>
      </c>
      <c r="G53" s="43">
        <v>48.9</v>
      </c>
      <c r="L53" s="43" t="s">
        <v>381</v>
      </c>
      <c r="M53" s="43" t="s">
        <v>77</v>
      </c>
      <c r="N53" s="43" t="s">
        <v>426</v>
      </c>
      <c r="O53" s="43" t="s">
        <v>429</v>
      </c>
      <c r="P53" s="43" t="s">
        <v>4</v>
      </c>
    </row>
    <row r="54" spans="1:16" x14ac:dyDescent="0.25">
      <c r="A54" s="43" t="s">
        <v>4</v>
      </c>
      <c r="B54" s="44">
        <v>82351</v>
      </c>
      <c r="C54" s="43">
        <v>52.2</v>
      </c>
      <c r="D54" s="44">
        <v>164004</v>
      </c>
      <c r="E54" s="43">
        <v>50.6</v>
      </c>
      <c r="F54" s="44">
        <v>246354</v>
      </c>
      <c r="G54" s="43">
        <v>51.1</v>
      </c>
      <c r="L54" s="43" t="s">
        <v>381</v>
      </c>
      <c r="M54" s="43" t="s">
        <v>77</v>
      </c>
      <c r="N54" s="43" t="s">
        <v>96</v>
      </c>
      <c r="O54" s="43" t="s">
        <v>97</v>
      </c>
      <c r="P54" s="43" t="s">
        <v>22</v>
      </c>
    </row>
    <row r="55" spans="1:16" x14ac:dyDescent="0.25">
      <c r="A55" s="43" t="s">
        <v>25</v>
      </c>
      <c r="B55" s="44">
        <v>157832</v>
      </c>
      <c r="C55" s="43">
        <v>100</v>
      </c>
      <c r="D55" s="44">
        <v>323989</v>
      </c>
      <c r="E55" s="43">
        <v>100</v>
      </c>
      <c r="F55" s="44">
        <v>481821</v>
      </c>
      <c r="G55" s="43">
        <v>100</v>
      </c>
      <c r="L55" s="43" t="s">
        <v>427</v>
      </c>
      <c r="M55" s="43" t="s">
        <v>76</v>
      </c>
      <c r="N55" s="43" t="s">
        <v>425</v>
      </c>
      <c r="O55" s="43" t="s">
        <v>428</v>
      </c>
      <c r="P55" s="43" t="s">
        <v>3</v>
      </c>
    </row>
    <row r="56" spans="1:16" x14ac:dyDescent="0.25">
      <c r="L56" s="43" t="s">
        <v>427</v>
      </c>
      <c r="M56" s="43" t="s">
        <v>76</v>
      </c>
      <c r="N56" s="43" t="s">
        <v>426</v>
      </c>
      <c r="O56" s="43" t="s">
        <v>429</v>
      </c>
      <c r="P56" s="43" t="s">
        <v>4</v>
      </c>
    </row>
    <row r="57" spans="1:16" x14ac:dyDescent="0.25">
      <c r="L57" s="43" t="s">
        <v>427</v>
      </c>
      <c r="M57" s="43" t="s">
        <v>76</v>
      </c>
      <c r="N57" s="43" t="s">
        <v>96</v>
      </c>
      <c r="O57" s="43" t="s">
        <v>97</v>
      </c>
      <c r="P57" s="43" t="s">
        <v>22</v>
      </c>
    </row>
    <row r="60" spans="1:16" x14ac:dyDescent="0.25">
      <c r="A60" s="30" t="s">
        <v>145</v>
      </c>
    </row>
    <row r="61" spans="1:16" x14ac:dyDescent="0.25">
      <c r="A61" s="43" t="s">
        <v>26</v>
      </c>
      <c r="B61" s="43" t="s">
        <v>132</v>
      </c>
      <c r="C61" s="43" t="s">
        <v>3</v>
      </c>
      <c r="D61" s="43" t="s">
        <v>4</v>
      </c>
      <c r="L61" s="99" t="s">
        <v>73</v>
      </c>
      <c r="M61" s="99" t="s">
        <v>74</v>
      </c>
      <c r="N61" s="99" t="s">
        <v>75</v>
      </c>
    </row>
    <row r="62" spans="1:16" x14ac:dyDescent="0.25">
      <c r="A62" s="43" t="s">
        <v>5</v>
      </c>
      <c r="B62" s="44">
        <v>7201</v>
      </c>
      <c r="C62" s="43">
        <v>48.5</v>
      </c>
      <c r="D62" s="43">
        <v>51.5</v>
      </c>
      <c r="L62" s="43" t="s">
        <v>430</v>
      </c>
      <c r="M62" s="43" t="s">
        <v>77</v>
      </c>
      <c r="N62" s="43" t="s">
        <v>22</v>
      </c>
    </row>
    <row r="63" spans="1:16" x14ac:dyDescent="0.25">
      <c r="A63" s="43" t="s">
        <v>6</v>
      </c>
      <c r="B63" s="44">
        <v>28919</v>
      </c>
      <c r="C63" s="43">
        <v>54.6</v>
      </c>
      <c r="D63" s="43">
        <v>45.4</v>
      </c>
      <c r="L63" s="43" t="s">
        <v>431</v>
      </c>
      <c r="M63" s="43" t="s">
        <v>76</v>
      </c>
      <c r="N63" s="43" t="s">
        <v>3</v>
      </c>
    </row>
    <row r="64" spans="1:16" x14ac:dyDescent="0.25">
      <c r="A64" s="43" t="s">
        <v>7</v>
      </c>
      <c r="B64" s="44">
        <v>12638</v>
      </c>
      <c r="C64" s="43">
        <v>50.9</v>
      </c>
      <c r="D64" s="43">
        <v>49.1</v>
      </c>
      <c r="L64" s="43" t="s">
        <v>431</v>
      </c>
      <c r="M64" s="43" t="s">
        <v>76</v>
      </c>
      <c r="N64" s="43" t="s">
        <v>4</v>
      </c>
    </row>
    <row r="65" spans="1:4" x14ac:dyDescent="0.25">
      <c r="A65" s="43" t="s">
        <v>8</v>
      </c>
      <c r="B65" s="44">
        <v>1383</v>
      </c>
      <c r="C65" s="43">
        <v>54.1</v>
      </c>
      <c r="D65" s="43">
        <v>45.9</v>
      </c>
    </row>
    <row r="66" spans="1:4" x14ac:dyDescent="0.25">
      <c r="A66" s="43" t="s">
        <v>9</v>
      </c>
      <c r="B66" s="44">
        <v>6031</v>
      </c>
      <c r="C66" s="43">
        <v>49.6</v>
      </c>
      <c r="D66" s="43">
        <v>50.4</v>
      </c>
    </row>
    <row r="67" spans="1:4" x14ac:dyDescent="0.25">
      <c r="A67" s="43" t="s">
        <v>10</v>
      </c>
      <c r="B67" s="44">
        <v>7075</v>
      </c>
      <c r="C67" s="43">
        <v>49.3</v>
      </c>
      <c r="D67" s="43">
        <v>50.7</v>
      </c>
    </row>
    <row r="68" spans="1:4" x14ac:dyDescent="0.25">
      <c r="A68" s="43" t="s">
        <v>11</v>
      </c>
      <c r="B68" s="44">
        <v>19435</v>
      </c>
      <c r="C68" s="43">
        <v>50.2</v>
      </c>
      <c r="D68" s="43">
        <v>49.8</v>
      </c>
    </row>
    <row r="69" spans="1:4" x14ac:dyDescent="0.25">
      <c r="A69" s="43" t="s">
        <v>12</v>
      </c>
      <c r="B69" s="44">
        <v>18281</v>
      </c>
      <c r="C69" s="43">
        <v>51.9</v>
      </c>
      <c r="D69" s="43">
        <v>48.1</v>
      </c>
    </row>
    <row r="70" spans="1:4" x14ac:dyDescent="0.25">
      <c r="A70" s="43" t="s">
        <v>149</v>
      </c>
      <c r="B70" s="44">
        <v>10543</v>
      </c>
      <c r="C70" s="43">
        <v>56.1</v>
      </c>
      <c r="D70" s="43">
        <v>43.9</v>
      </c>
    </row>
    <row r="71" spans="1:4" x14ac:dyDescent="0.25">
      <c r="A71" s="43" t="s">
        <v>13</v>
      </c>
      <c r="B71" s="44">
        <v>11843</v>
      </c>
      <c r="C71" s="43">
        <v>51.3</v>
      </c>
      <c r="D71" s="43">
        <v>48.7</v>
      </c>
    </row>
    <row r="72" spans="1:4" x14ac:dyDescent="0.25">
      <c r="A72" s="43" t="s">
        <v>148</v>
      </c>
      <c r="B72" s="44">
        <v>17459</v>
      </c>
      <c r="C72" s="43">
        <v>50.9</v>
      </c>
      <c r="D72" s="43">
        <v>49.1</v>
      </c>
    </row>
    <row r="73" spans="1:4" x14ac:dyDescent="0.25">
      <c r="A73" s="43" t="s">
        <v>14</v>
      </c>
      <c r="B73" s="44">
        <v>32927</v>
      </c>
      <c r="C73" s="43">
        <v>52.9</v>
      </c>
      <c r="D73" s="43">
        <v>47.1</v>
      </c>
    </row>
    <row r="74" spans="1:4" x14ac:dyDescent="0.25">
      <c r="A74" s="43" t="s">
        <v>15</v>
      </c>
      <c r="B74" s="44">
        <v>20203</v>
      </c>
      <c r="C74" s="43">
        <v>56.5</v>
      </c>
      <c r="D74" s="43">
        <v>43.5</v>
      </c>
    </row>
    <row r="75" spans="1:4" x14ac:dyDescent="0.25">
      <c r="A75" s="43" t="s">
        <v>16</v>
      </c>
      <c r="B75" s="44">
        <v>51011</v>
      </c>
      <c r="C75" s="43">
        <v>58.3</v>
      </c>
      <c r="D75" s="43">
        <v>41.7</v>
      </c>
    </row>
    <row r="76" spans="1:4" x14ac:dyDescent="0.25">
      <c r="A76" s="43" t="s">
        <v>17</v>
      </c>
      <c r="B76" s="44">
        <v>21744</v>
      </c>
      <c r="C76" s="43">
        <v>48.8</v>
      </c>
      <c r="D76" s="43">
        <v>51.2</v>
      </c>
    </row>
    <row r="77" spans="1:4" x14ac:dyDescent="0.25">
      <c r="A77" t="s">
        <v>47</v>
      </c>
      <c r="B77" s="44">
        <v>7787</v>
      </c>
      <c r="C77" s="43">
        <v>50.7</v>
      </c>
      <c r="D77" s="43">
        <v>49.3</v>
      </c>
    </row>
    <row r="78" spans="1:4" x14ac:dyDescent="0.25">
      <c r="A78" s="43" t="s">
        <v>18</v>
      </c>
      <c r="B78" s="44">
        <v>7643</v>
      </c>
      <c r="C78" s="43">
        <v>50.3</v>
      </c>
      <c r="D78" s="43">
        <v>49.7</v>
      </c>
    </row>
    <row r="79" spans="1:4" x14ac:dyDescent="0.25">
      <c r="A79" s="43" t="s">
        <v>19</v>
      </c>
      <c r="B79" s="44">
        <v>11744</v>
      </c>
      <c r="C79" s="43">
        <v>51.8</v>
      </c>
      <c r="D79" s="43">
        <v>48.2</v>
      </c>
    </row>
    <row r="80" spans="1:4" x14ac:dyDescent="0.25">
      <c r="A80" s="43" t="s">
        <v>150</v>
      </c>
      <c r="B80" s="44">
        <v>16332</v>
      </c>
      <c r="C80" s="43">
        <v>50.9</v>
      </c>
      <c r="D80" s="43">
        <v>49.1</v>
      </c>
    </row>
    <row r="81" spans="1:14" x14ac:dyDescent="0.25">
      <c r="A81" s="43" t="s">
        <v>20</v>
      </c>
      <c r="B81" s="44">
        <v>9557</v>
      </c>
      <c r="C81" s="43">
        <v>49.1</v>
      </c>
      <c r="D81" s="43">
        <v>50.9</v>
      </c>
    </row>
    <row r="82" spans="1:14" x14ac:dyDescent="0.25">
      <c r="A82" s="43" t="s">
        <v>21</v>
      </c>
      <c r="B82" s="44">
        <v>319758</v>
      </c>
      <c r="C82" s="43">
        <v>52.9</v>
      </c>
      <c r="D82" s="43">
        <v>47.1</v>
      </c>
    </row>
    <row r="85" spans="1:14" x14ac:dyDescent="0.25">
      <c r="A85" s="30" t="s">
        <v>146</v>
      </c>
    </row>
    <row r="86" spans="1:14" x14ac:dyDescent="0.25">
      <c r="A86" s="115" t="s">
        <v>26</v>
      </c>
      <c r="B86" s="116" t="s">
        <v>134</v>
      </c>
      <c r="C86" s="115" t="s">
        <v>24</v>
      </c>
      <c r="D86" s="115"/>
      <c r="E86" s="43"/>
      <c r="L86" s="99" t="s">
        <v>73</v>
      </c>
      <c r="M86" s="99" t="s">
        <v>74</v>
      </c>
      <c r="N86" s="99" t="s">
        <v>75</v>
      </c>
    </row>
    <row r="87" spans="1:14" x14ac:dyDescent="0.25">
      <c r="A87" s="115"/>
      <c r="B87" s="116"/>
      <c r="C87" s="43" t="s">
        <v>3</v>
      </c>
      <c r="D87" s="43" t="s">
        <v>4</v>
      </c>
      <c r="E87" s="43" t="s">
        <v>133</v>
      </c>
      <c r="L87" s="43" t="s">
        <v>381</v>
      </c>
      <c r="M87" s="43" t="s">
        <v>77</v>
      </c>
      <c r="N87" s="43" t="s">
        <v>22</v>
      </c>
    </row>
    <row r="88" spans="1:14" x14ac:dyDescent="0.25">
      <c r="A88" s="43" t="s">
        <v>5</v>
      </c>
      <c r="B88" s="44">
        <v>10350</v>
      </c>
      <c r="C88" s="43">
        <v>73.3</v>
      </c>
      <c r="D88" s="43">
        <v>66.400000000000006</v>
      </c>
      <c r="E88" s="43">
        <v>69.599999999999994</v>
      </c>
      <c r="L88" s="43" t="s">
        <v>432</v>
      </c>
      <c r="M88" s="43" t="s">
        <v>76</v>
      </c>
      <c r="N88" s="43" t="s">
        <v>3</v>
      </c>
    </row>
    <row r="89" spans="1:14" x14ac:dyDescent="0.25">
      <c r="A89" s="43" t="s">
        <v>6</v>
      </c>
      <c r="B89" s="44">
        <v>44367</v>
      </c>
      <c r="C89" s="43">
        <v>70</v>
      </c>
      <c r="D89" s="43">
        <v>60.2</v>
      </c>
      <c r="E89" s="43">
        <v>65.2</v>
      </c>
      <c r="L89" s="43" t="s">
        <v>432</v>
      </c>
      <c r="M89" s="43" t="s">
        <v>76</v>
      </c>
      <c r="N89" s="43" t="s">
        <v>4</v>
      </c>
    </row>
    <row r="90" spans="1:14" x14ac:dyDescent="0.25">
      <c r="A90" s="43" t="s">
        <v>7</v>
      </c>
      <c r="B90" s="44">
        <v>17182</v>
      </c>
      <c r="C90" s="43">
        <v>74.7</v>
      </c>
      <c r="D90" s="43">
        <v>72.400000000000006</v>
      </c>
      <c r="E90" s="43">
        <v>73.599999999999994</v>
      </c>
      <c r="L90" s="43" t="s">
        <v>432</v>
      </c>
      <c r="M90" s="43" t="s">
        <v>76</v>
      </c>
      <c r="N90" s="43" t="s">
        <v>22</v>
      </c>
    </row>
    <row r="91" spans="1:14" x14ac:dyDescent="0.25">
      <c r="A91" s="43" t="s">
        <v>8</v>
      </c>
      <c r="B91" s="44">
        <v>1834</v>
      </c>
      <c r="C91" s="43">
        <v>79.099999999999994</v>
      </c>
      <c r="D91" s="43">
        <v>71.400000000000006</v>
      </c>
      <c r="E91" s="43">
        <v>75.400000000000006</v>
      </c>
    </row>
    <row r="92" spans="1:14" x14ac:dyDescent="0.25">
      <c r="A92" s="43" t="s">
        <v>9</v>
      </c>
      <c r="B92" s="44">
        <v>9301</v>
      </c>
      <c r="C92" s="43">
        <v>67.7</v>
      </c>
      <c r="D92" s="43">
        <v>62.3</v>
      </c>
      <c r="E92" s="43">
        <v>64.8</v>
      </c>
    </row>
    <row r="93" spans="1:14" x14ac:dyDescent="0.25">
      <c r="A93" s="43" t="s">
        <v>10</v>
      </c>
      <c r="B93" s="44">
        <v>10226</v>
      </c>
      <c r="C93" s="43">
        <v>67.099999999999994</v>
      </c>
      <c r="D93" s="43">
        <v>71.400000000000006</v>
      </c>
      <c r="E93" s="43">
        <v>69.2</v>
      </c>
    </row>
    <row r="94" spans="1:14" x14ac:dyDescent="0.25">
      <c r="A94" s="43" t="s">
        <v>11</v>
      </c>
      <c r="B94" s="44">
        <v>27477</v>
      </c>
      <c r="C94" s="43">
        <v>71.7</v>
      </c>
      <c r="D94" s="43">
        <v>69.8</v>
      </c>
      <c r="E94" s="43">
        <v>70.7</v>
      </c>
    </row>
    <row r="95" spans="1:14" x14ac:dyDescent="0.25">
      <c r="A95" s="43" t="s">
        <v>12</v>
      </c>
      <c r="B95" s="44">
        <v>29220</v>
      </c>
      <c r="C95" s="43">
        <v>72.400000000000006</v>
      </c>
      <c r="D95" s="43">
        <v>54.5</v>
      </c>
      <c r="E95" s="43">
        <v>62.6</v>
      </c>
    </row>
    <row r="96" spans="1:14" x14ac:dyDescent="0.25">
      <c r="A96" s="43" t="s">
        <v>149</v>
      </c>
      <c r="B96" s="44">
        <v>17078</v>
      </c>
      <c r="C96" s="43">
        <v>68.5</v>
      </c>
      <c r="D96" s="43">
        <v>54.8</v>
      </c>
      <c r="E96" s="43">
        <v>61.7</v>
      </c>
    </row>
    <row r="97" spans="1:5" x14ac:dyDescent="0.25">
      <c r="A97" s="43" t="s">
        <v>13</v>
      </c>
      <c r="B97" s="44">
        <v>18583</v>
      </c>
      <c r="C97" s="43">
        <v>66.8</v>
      </c>
      <c r="D97" s="43">
        <v>60.8</v>
      </c>
      <c r="E97" s="43">
        <v>63.7</v>
      </c>
    </row>
    <row r="98" spans="1:5" x14ac:dyDescent="0.25">
      <c r="A98" s="43" t="s">
        <v>148</v>
      </c>
      <c r="B98" s="44">
        <v>24664</v>
      </c>
      <c r="C98" s="43">
        <v>72.599999999999994</v>
      </c>
      <c r="D98" s="43">
        <v>69</v>
      </c>
      <c r="E98" s="43">
        <v>70.8</v>
      </c>
    </row>
    <row r="99" spans="1:5" x14ac:dyDescent="0.25">
      <c r="A99" s="43" t="s">
        <v>14</v>
      </c>
      <c r="B99" s="44">
        <v>46239</v>
      </c>
      <c r="C99" s="43">
        <v>76.400000000000006</v>
      </c>
      <c r="D99" s="43">
        <v>66.2</v>
      </c>
      <c r="E99" s="43">
        <v>71.2</v>
      </c>
    </row>
    <row r="100" spans="1:5" x14ac:dyDescent="0.25">
      <c r="A100" s="43" t="s">
        <v>15</v>
      </c>
      <c r="B100" s="44">
        <v>31447</v>
      </c>
      <c r="C100" s="43">
        <v>70.8</v>
      </c>
      <c r="D100" s="43">
        <v>57.3</v>
      </c>
      <c r="E100" s="43">
        <v>64.2</v>
      </c>
    </row>
    <row r="101" spans="1:5" x14ac:dyDescent="0.25">
      <c r="A101" s="43" t="s">
        <v>16</v>
      </c>
      <c r="B101" s="44">
        <v>82665</v>
      </c>
      <c r="C101" s="43">
        <v>77</v>
      </c>
      <c r="D101" s="43">
        <v>48.3</v>
      </c>
      <c r="E101" s="43">
        <v>61.7</v>
      </c>
    </row>
    <row r="102" spans="1:5" x14ac:dyDescent="0.25">
      <c r="A102" s="43" t="s">
        <v>17</v>
      </c>
      <c r="B102" s="44">
        <v>31533</v>
      </c>
      <c r="C102" s="43">
        <v>67.400000000000006</v>
      </c>
      <c r="D102" s="43">
        <v>70.5</v>
      </c>
      <c r="E102" s="43">
        <v>69</v>
      </c>
    </row>
    <row r="103" spans="1:5" x14ac:dyDescent="0.25">
      <c r="A103" t="s">
        <v>47</v>
      </c>
      <c r="B103" s="44">
        <v>11720</v>
      </c>
      <c r="C103" s="43">
        <v>67.3</v>
      </c>
      <c r="D103" s="43">
        <v>65.599999999999994</v>
      </c>
      <c r="E103" s="43">
        <v>66.400000000000006</v>
      </c>
    </row>
    <row r="104" spans="1:5" x14ac:dyDescent="0.25">
      <c r="A104" s="43" t="s">
        <v>18</v>
      </c>
      <c r="B104" s="44">
        <v>12145</v>
      </c>
      <c r="C104" s="43">
        <v>65.5</v>
      </c>
      <c r="D104" s="43">
        <v>60.5</v>
      </c>
      <c r="E104" s="43">
        <v>62.9</v>
      </c>
    </row>
    <row r="105" spans="1:5" x14ac:dyDescent="0.25">
      <c r="A105" s="43" t="s">
        <v>19</v>
      </c>
      <c r="B105" s="44">
        <v>16203</v>
      </c>
      <c r="C105" s="43">
        <v>75.2</v>
      </c>
      <c r="D105" s="43">
        <v>69.7</v>
      </c>
      <c r="E105" s="43">
        <v>72.5</v>
      </c>
    </row>
    <row r="106" spans="1:5" x14ac:dyDescent="0.25">
      <c r="A106" s="43" t="s">
        <v>150</v>
      </c>
      <c r="B106" s="44">
        <v>25520</v>
      </c>
      <c r="C106" s="43">
        <v>67</v>
      </c>
      <c r="D106" s="43">
        <v>61.1</v>
      </c>
      <c r="E106" s="43">
        <v>64</v>
      </c>
    </row>
    <row r="107" spans="1:5" x14ac:dyDescent="0.25">
      <c r="A107" s="43" t="s">
        <v>20</v>
      </c>
      <c r="B107" s="44">
        <v>14065</v>
      </c>
      <c r="C107" s="43">
        <v>68.7</v>
      </c>
      <c r="D107" s="43">
        <v>67.2</v>
      </c>
      <c r="E107" s="43">
        <v>67.900000000000006</v>
      </c>
    </row>
    <row r="108" spans="1:5" x14ac:dyDescent="0.25">
      <c r="A108" s="43" t="s">
        <v>21</v>
      </c>
      <c r="B108" s="44">
        <v>481821</v>
      </c>
      <c r="C108" s="43">
        <v>71.8</v>
      </c>
      <c r="D108" s="43">
        <v>61.2</v>
      </c>
      <c r="E108" s="43">
        <v>66.400000000000006</v>
      </c>
    </row>
    <row r="113" spans="1:14" s="97" customFormat="1" x14ac:dyDescent="0.25">
      <c r="A113" s="98" t="s">
        <v>147</v>
      </c>
    </row>
    <row r="114" spans="1:14" x14ac:dyDescent="0.25">
      <c r="A114" s="115" t="s">
        <v>26</v>
      </c>
      <c r="B114" s="115" t="s">
        <v>96</v>
      </c>
      <c r="C114" s="115"/>
      <c r="D114" s="115"/>
      <c r="E114" s="115" t="s">
        <v>97</v>
      </c>
      <c r="F114" s="115"/>
      <c r="G114" s="115"/>
      <c r="H114" s="115" t="s">
        <v>22</v>
      </c>
      <c r="I114" s="115"/>
      <c r="J114" s="115"/>
      <c r="L114" s="99" t="s">
        <v>73</v>
      </c>
      <c r="M114" s="99" t="s">
        <v>74</v>
      </c>
      <c r="N114" s="99" t="s">
        <v>75</v>
      </c>
    </row>
    <row r="115" spans="1:14" x14ac:dyDescent="0.25">
      <c r="A115" s="115"/>
      <c r="B115" s="43" t="s">
        <v>3</v>
      </c>
      <c r="C115" s="43" t="s">
        <v>4</v>
      </c>
      <c r="D115" s="43" t="s">
        <v>22</v>
      </c>
      <c r="E115" s="43" t="s">
        <v>3</v>
      </c>
      <c r="F115" s="43" t="s">
        <v>4</v>
      </c>
      <c r="G115" s="43" t="s">
        <v>22</v>
      </c>
      <c r="H115" s="43" t="s">
        <v>3</v>
      </c>
      <c r="I115" s="43" t="s">
        <v>4</v>
      </c>
      <c r="J115" s="43" t="s">
        <v>22</v>
      </c>
      <c r="L115" s="43" t="s">
        <v>382</v>
      </c>
      <c r="M115" s="43" t="s">
        <v>76</v>
      </c>
      <c r="N115" s="43" t="s">
        <v>97</v>
      </c>
    </row>
    <row r="116" spans="1:14" x14ac:dyDescent="0.25">
      <c r="A116" s="43" t="s">
        <v>5</v>
      </c>
      <c r="B116" s="44">
        <v>24.8</v>
      </c>
      <c r="C116" s="43">
        <v>39.9</v>
      </c>
      <c r="D116" s="43">
        <v>32.799999999999997</v>
      </c>
      <c r="E116" s="44">
        <v>27.9</v>
      </c>
      <c r="F116" s="43">
        <v>30</v>
      </c>
      <c r="G116" s="43">
        <v>29</v>
      </c>
      <c r="H116" s="44">
        <v>26.7</v>
      </c>
      <c r="I116" s="43">
        <v>33.6</v>
      </c>
      <c r="J116" s="43">
        <v>30.4</v>
      </c>
      <c r="L116" s="43" t="s">
        <v>382</v>
      </c>
      <c r="M116" s="43" t="s">
        <v>76</v>
      </c>
      <c r="N116" s="43" t="s">
        <v>96</v>
      </c>
    </row>
    <row r="117" spans="1:14" x14ac:dyDescent="0.25">
      <c r="A117" s="43" t="s">
        <v>6</v>
      </c>
      <c r="B117" s="43">
        <v>22</v>
      </c>
      <c r="C117" s="43">
        <v>47</v>
      </c>
      <c r="D117" s="43">
        <v>34.799999999999997</v>
      </c>
      <c r="E117" s="43">
        <v>35.200000000000003</v>
      </c>
      <c r="F117" s="43">
        <v>34.5</v>
      </c>
      <c r="G117" s="43">
        <v>34.9</v>
      </c>
      <c r="H117" s="43">
        <v>30</v>
      </c>
      <c r="I117" s="43">
        <v>39.799999999999997</v>
      </c>
      <c r="J117" s="43">
        <v>34.799999999999997</v>
      </c>
      <c r="L117" s="43" t="s">
        <v>382</v>
      </c>
      <c r="M117" s="43" t="s">
        <v>76</v>
      </c>
      <c r="N117" s="43" t="s">
        <v>425</v>
      </c>
    </row>
    <row r="118" spans="1:14" x14ac:dyDescent="0.25">
      <c r="A118" s="43" t="s">
        <v>7</v>
      </c>
      <c r="B118" s="43">
        <v>28.7</v>
      </c>
      <c r="C118" s="43">
        <v>31.7</v>
      </c>
      <c r="D118" s="43">
        <v>30.2</v>
      </c>
      <c r="E118" s="43">
        <v>24.7</v>
      </c>
      <c r="F118" s="43">
        <v>27</v>
      </c>
      <c r="G118" s="43">
        <v>25.9</v>
      </c>
      <c r="H118" s="43">
        <v>25.3</v>
      </c>
      <c r="I118" s="43">
        <v>27.6</v>
      </c>
      <c r="J118" s="43">
        <v>26.4</v>
      </c>
      <c r="L118" s="43" t="s">
        <v>382</v>
      </c>
      <c r="M118" s="43" t="s">
        <v>76</v>
      </c>
      <c r="N118" s="43" t="s">
        <v>426</v>
      </c>
    </row>
    <row r="119" spans="1:14" x14ac:dyDescent="0.25">
      <c r="A119" s="43" t="s">
        <v>8</v>
      </c>
      <c r="B119" s="43">
        <v>16.3</v>
      </c>
      <c r="C119" s="43">
        <v>29.7</v>
      </c>
      <c r="D119" s="43">
        <v>22.5</v>
      </c>
      <c r="E119" s="43">
        <v>22.9</v>
      </c>
      <c r="F119" s="43">
        <v>28.1</v>
      </c>
      <c r="G119" s="43">
        <v>25.5</v>
      </c>
      <c r="H119" s="43">
        <v>20.9</v>
      </c>
      <c r="I119" s="43">
        <v>28.6</v>
      </c>
      <c r="J119" s="43">
        <v>24.6</v>
      </c>
      <c r="L119" s="43" t="s">
        <v>382</v>
      </c>
      <c r="M119" s="43" t="s">
        <v>76</v>
      </c>
      <c r="N119" s="43" t="s">
        <v>428</v>
      </c>
    </row>
    <row r="120" spans="1:14" x14ac:dyDescent="0.25">
      <c r="A120" s="43" t="s">
        <v>9</v>
      </c>
      <c r="B120" s="43">
        <v>25.2</v>
      </c>
      <c r="C120" s="43">
        <v>45</v>
      </c>
      <c r="D120" s="43">
        <v>36.299999999999997</v>
      </c>
      <c r="E120" s="43">
        <v>33.700000000000003</v>
      </c>
      <c r="F120" s="43">
        <v>36</v>
      </c>
      <c r="G120" s="43">
        <v>34.9</v>
      </c>
      <c r="H120" s="43">
        <v>32.299999999999997</v>
      </c>
      <c r="I120" s="43">
        <v>37.700000000000003</v>
      </c>
      <c r="J120" s="43">
        <v>35.200000000000003</v>
      </c>
      <c r="L120" s="43" t="s">
        <v>382</v>
      </c>
      <c r="M120" s="43" t="s">
        <v>76</v>
      </c>
      <c r="N120" s="43" t="s">
        <v>429</v>
      </c>
    </row>
    <row r="121" spans="1:14" x14ac:dyDescent="0.25">
      <c r="A121" s="43" t="s">
        <v>10</v>
      </c>
      <c r="B121" s="43">
        <v>24.1</v>
      </c>
      <c r="C121" s="43">
        <v>42.1</v>
      </c>
      <c r="D121" s="43">
        <v>32.799999999999997</v>
      </c>
      <c r="E121" s="43">
        <v>33.799999999999997</v>
      </c>
      <c r="F121" s="43">
        <v>27.3</v>
      </c>
      <c r="G121" s="43">
        <v>30.6</v>
      </c>
      <c r="H121" s="43">
        <v>32.9</v>
      </c>
      <c r="I121" s="43">
        <v>28.6</v>
      </c>
      <c r="J121" s="43">
        <v>30.8</v>
      </c>
      <c r="L121" s="43" t="s">
        <v>382</v>
      </c>
      <c r="M121" s="43" t="s">
        <v>76</v>
      </c>
      <c r="N121" s="43" t="s">
        <v>396</v>
      </c>
    </row>
    <row r="122" spans="1:14" x14ac:dyDescent="0.25">
      <c r="A122" s="43" t="s">
        <v>11</v>
      </c>
      <c r="B122" s="43">
        <v>23.1</v>
      </c>
      <c r="C122" s="43">
        <v>46.9</v>
      </c>
      <c r="D122" s="43">
        <v>34.4</v>
      </c>
      <c r="E122" s="43">
        <v>29.6</v>
      </c>
      <c r="F122" s="43">
        <v>26.7</v>
      </c>
      <c r="G122" s="43">
        <v>28.1</v>
      </c>
      <c r="H122" s="43">
        <v>28.3</v>
      </c>
      <c r="I122" s="43">
        <v>30.2</v>
      </c>
      <c r="J122" s="43">
        <v>29.3</v>
      </c>
      <c r="L122" s="43" t="s">
        <v>382</v>
      </c>
      <c r="M122" s="43" t="s">
        <v>76</v>
      </c>
      <c r="N122" s="43" t="s">
        <v>4</v>
      </c>
    </row>
    <row r="123" spans="1:14" x14ac:dyDescent="0.25">
      <c r="A123" s="43" t="s">
        <v>12</v>
      </c>
      <c r="B123" s="43">
        <v>26.8</v>
      </c>
      <c r="C123" s="43">
        <v>52.7</v>
      </c>
      <c r="D123" s="43">
        <v>41.5</v>
      </c>
      <c r="E123" s="43">
        <v>27.8</v>
      </c>
      <c r="F123" s="43">
        <v>43</v>
      </c>
      <c r="G123" s="43">
        <v>36.1</v>
      </c>
      <c r="H123" s="43">
        <v>27.6</v>
      </c>
      <c r="I123" s="43">
        <v>45.5</v>
      </c>
      <c r="J123" s="43">
        <v>37.4</v>
      </c>
      <c r="L123" s="43" t="s">
        <v>382</v>
      </c>
      <c r="M123" s="43" t="s">
        <v>76</v>
      </c>
      <c r="N123" s="43" t="s">
        <v>22</v>
      </c>
    </row>
    <row r="124" spans="1:14" x14ac:dyDescent="0.25">
      <c r="A124" s="43" t="s">
        <v>149</v>
      </c>
      <c r="B124" s="43">
        <v>21.1</v>
      </c>
      <c r="C124" s="43">
        <v>51.7</v>
      </c>
      <c r="D124" s="43">
        <v>35.299999999999997</v>
      </c>
      <c r="E124" s="43">
        <v>35.5</v>
      </c>
      <c r="F124" s="43">
        <v>43.1</v>
      </c>
      <c r="G124" s="43">
        <v>39.299999999999997</v>
      </c>
      <c r="H124" s="43">
        <v>31.5</v>
      </c>
      <c r="I124" s="43">
        <v>45.2</v>
      </c>
      <c r="J124" s="43">
        <v>38.299999999999997</v>
      </c>
    </row>
    <row r="125" spans="1:14" x14ac:dyDescent="0.25">
      <c r="A125" s="43" t="s">
        <v>13</v>
      </c>
      <c r="B125" s="43">
        <v>29.1</v>
      </c>
      <c r="C125" s="43">
        <v>50</v>
      </c>
      <c r="D125" s="43">
        <v>40.299999999999997</v>
      </c>
      <c r="E125" s="43">
        <v>34.1</v>
      </c>
      <c r="F125" s="43">
        <v>36.5</v>
      </c>
      <c r="G125" s="43">
        <v>35.299999999999997</v>
      </c>
      <c r="H125" s="43">
        <v>33.200000000000003</v>
      </c>
      <c r="I125" s="43">
        <v>39.200000000000003</v>
      </c>
      <c r="J125" s="43">
        <v>36.299999999999997</v>
      </c>
    </row>
    <row r="126" spans="1:14" x14ac:dyDescent="0.25">
      <c r="A126" s="43" t="s">
        <v>148</v>
      </c>
      <c r="B126" s="43">
        <v>19.5</v>
      </c>
      <c r="C126" s="43">
        <v>38.9</v>
      </c>
      <c r="D126" s="43">
        <v>29.7</v>
      </c>
      <c r="E126" s="43">
        <v>30.4</v>
      </c>
      <c r="F126" s="43">
        <v>27.6</v>
      </c>
      <c r="G126" s="43">
        <v>29</v>
      </c>
      <c r="H126" s="43">
        <v>27.4</v>
      </c>
      <c r="I126" s="43">
        <v>31</v>
      </c>
      <c r="J126" s="43">
        <v>29.2</v>
      </c>
    </row>
    <row r="127" spans="1:14" x14ac:dyDescent="0.25">
      <c r="A127" s="43" t="s">
        <v>14</v>
      </c>
      <c r="B127" s="43">
        <v>21.7</v>
      </c>
      <c r="C127" s="43">
        <v>53.6</v>
      </c>
      <c r="D127" s="43">
        <v>38.5</v>
      </c>
      <c r="E127" s="43">
        <v>23.9</v>
      </c>
      <c r="F127" s="43">
        <v>30.4</v>
      </c>
      <c r="G127" s="43">
        <v>27.2</v>
      </c>
      <c r="H127" s="43">
        <v>23.6</v>
      </c>
      <c r="I127" s="43">
        <v>33.799999999999997</v>
      </c>
      <c r="J127" s="43">
        <v>28.8</v>
      </c>
    </row>
    <row r="128" spans="1:14" x14ac:dyDescent="0.25">
      <c r="A128" s="43" t="s">
        <v>15</v>
      </c>
      <c r="B128" s="43">
        <v>31.7</v>
      </c>
      <c r="C128" s="43">
        <v>60</v>
      </c>
      <c r="D128" s="43">
        <v>45.2</v>
      </c>
      <c r="E128" s="43">
        <v>28.1</v>
      </c>
      <c r="F128" s="43">
        <v>35.799999999999997</v>
      </c>
      <c r="G128" s="43">
        <v>31.9</v>
      </c>
      <c r="H128" s="43">
        <v>29.2</v>
      </c>
      <c r="I128" s="43">
        <v>42.7</v>
      </c>
      <c r="J128" s="43">
        <v>35.799999999999997</v>
      </c>
    </row>
    <row r="129" spans="1:10" x14ac:dyDescent="0.25">
      <c r="A129" s="43" t="s">
        <v>16</v>
      </c>
      <c r="B129" s="43">
        <v>22.2</v>
      </c>
      <c r="C129" s="43">
        <v>53.2</v>
      </c>
      <c r="D129" s="43">
        <v>38.9</v>
      </c>
      <c r="E129" s="43">
        <v>26.6</v>
      </c>
      <c r="F129" s="43">
        <v>44</v>
      </c>
      <c r="G129" s="43">
        <v>35.6</v>
      </c>
      <c r="H129" s="43">
        <v>23</v>
      </c>
      <c r="I129" s="43">
        <v>51.7</v>
      </c>
      <c r="J129" s="43">
        <v>38.299999999999997</v>
      </c>
    </row>
    <row r="130" spans="1:10" x14ac:dyDescent="0.25">
      <c r="A130" s="43" t="s">
        <v>17</v>
      </c>
      <c r="B130" s="43">
        <v>32.5</v>
      </c>
      <c r="C130" s="43">
        <v>39.1</v>
      </c>
      <c r="D130" s="43">
        <v>35.799999999999997</v>
      </c>
      <c r="E130" s="43">
        <v>32.6</v>
      </c>
      <c r="F130" s="43">
        <v>27.8</v>
      </c>
      <c r="G130" s="43">
        <v>30.2</v>
      </c>
      <c r="H130" s="43">
        <v>32.6</v>
      </c>
      <c r="I130" s="43">
        <v>29.5</v>
      </c>
      <c r="J130" s="43">
        <v>31</v>
      </c>
    </row>
    <row r="131" spans="1:10" x14ac:dyDescent="0.25">
      <c r="A131" s="43" t="s">
        <v>18</v>
      </c>
      <c r="B131" s="43">
        <v>29.2</v>
      </c>
      <c r="C131" s="43">
        <v>42.1</v>
      </c>
      <c r="D131" s="43">
        <v>35.799999999999997</v>
      </c>
      <c r="E131" s="43">
        <v>35.700000000000003</v>
      </c>
      <c r="F131" s="43">
        <v>38.9</v>
      </c>
      <c r="G131" s="43">
        <v>37.4</v>
      </c>
      <c r="H131" s="43">
        <v>34.5</v>
      </c>
      <c r="I131" s="43">
        <v>39.5</v>
      </c>
      <c r="J131" s="43">
        <v>37.1</v>
      </c>
    </row>
    <row r="132" spans="1:10" x14ac:dyDescent="0.25">
      <c r="A132" s="43" t="s">
        <v>19</v>
      </c>
      <c r="B132" s="43">
        <v>26.3</v>
      </c>
      <c r="C132" s="43">
        <v>46.3</v>
      </c>
      <c r="D132" s="43">
        <v>36.799999999999997</v>
      </c>
      <c r="E132" s="43">
        <v>24.6</v>
      </c>
      <c r="F132" s="43">
        <v>28.1</v>
      </c>
      <c r="G132" s="43">
        <v>26.3</v>
      </c>
      <c r="H132" s="43">
        <v>24.8</v>
      </c>
      <c r="I132" s="43">
        <v>30.3</v>
      </c>
      <c r="J132" s="43">
        <v>27.5</v>
      </c>
    </row>
    <row r="133" spans="1:10" x14ac:dyDescent="0.25">
      <c r="A133" s="43" t="s">
        <v>150</v>
      </c>
      <c r="B133" s="43">
        <v>37.1</v>
      </c>
      <c r="C133" s="43">
        <v>61</v>
      </c>
      <c r="D133" s="43">
        <v>49.5</v>
      </c>
      <c r="E133" s="43">
        <v>31.7</v>
      </c>
      <c r="F133" s="43">
        <v>31.7</v>
      </c>
      <c r="G133" s="43">
        <v>31.7</v>
      </c>
      <c r="H133" s="43">
        <v>33</v>
      </c>
      <c r="I133" s="43">
        <v>38.9</v>
      </c>
      <c r="J133" s="43">
        <v>36</v>
      </c>
    </row>
    <row r="134" spans="1:10" x14ac:dyDescent="0.25">
      <c r="A134" s="43" t="s">
        <v>129</v>
      </c>
      <c r="B134" s="43">
        <v>27.1</v>
      </c>
      <c r="C134" s="43">
        <v>51.5</v>
      </c>
      <c r="D134" s="43">
        <v>38.5</v>
      </c>
      <c r="E134" s="43">
        <v>33.9</v>
      </c>
      <c r="F134" s="43">
        <v>31.3</v>
      </c>
      <c r="G134" s="43">
        <v>32.6</v>
      </c>
      <c r="H134" s="43">
        <v>32.700000000000003</v>
      </c>
      <c r="I134" s="43">
        <v>34.4</v>
      </c>
      <c r="J134" s="43">
        <v>33.6</v>
      </c>
    </row>
    <row r="135" spans="1:10" x14ac:dyDescent="0.25">
      <c r="A135" s="43" t="s">
        <v>20</v>
      </c>
      <c r="B135" s="43">
        <v>26.4</v>
      </c>
      <c r="C135" s="43">
        <v>36.4</v>
      </c>
      <c r="D135" s="43">
        <v>31.4</v>
      </c>
      <c r="E135" s="43">
        <v>32.1</v>
      </c>
      <c r="F135" s="43">
        <v>32.200000000000003</v>
      </c>
      <c r="G135" s="43">
        <v>32.1</v>
      </c>
      <c r="H135" s="43">
        <v>31.3</v>
      </c>
      <c r="I135" s="43">
        <v>32.799999999999997</v>
      </c>
      <c r="J135" s="43">
        <v>32.1</v>
      </c>
    </row>
    <row r="136" spans="1:10" x14ac:dyDescent="0.25">
      <c r="A136" s="43" t="s">
        <v>21</v>
      </c>
      <c r="B136" s="43">
        <v>24.3</v>
      </c>
      <c r="C136" s="43">
        <v>50.5</v>
      </c>
      <c r="D136" s="43">
        <v>38</v>
      </c>
      <c r="E136" s="43">
        <v>30</v>
      </c>
      <c r="F136" s="43">
        <v>33</v>
      </c>
      <c r="G136" s="43">
        <v>31.5</v>
      </c>
      <c r="H136" s="43">
        <v>28.2</v>
      </c>
      <c r="I136" s="43">
        <v>38.799999999999997</v>
      </c>
      <c r="J136" s="43">
        <v>33.6</v>
      </c>
    </row>
  </sheetData>
  <sortState ref="A6:D19">
    <sortCondition ref="A6:A19"/>
  </sortState>
  <mergeCells count="11">
    <mergeCell ref="A114:A115"/>
    <mergeCell ref="B114:D114"/>
    <mergeCell ref="E114:G114"/>
    <mergeCell ref="H114:J114"/>
    <mergeCell ref="B4:D4"/>
    <mergeCell ref="B51:C51"/>
    <mergeCell ref="D51:E51"/>
    <mergeCell ref="F51:G51"/>
    <mergeCell ref="A86:A87"/>
    <mergeCell ref="B86:B87"/>
    <mergeCell ref="C86:D86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workbookViewId="0">
      <selection activeCell="N18" sqref="N18"/>
    </sheetView>
  </sheetViews>
  <sheetFormatPr defaultRowHeight="15" x14ac:dyDescent="0.25"/>
  <cols>
    <col min="1" max="1" width="32" customWidth="1"/>
    <col min="8" max="8" width="18.140625" bestFit="1" customWidth="1"/>
    <col min="12" max="12" width="31.140625" customWidth="1"/>
    <col min="14" max="14" width="30.5703125" customWidth="1"/>
    <col min="15" max="15" width="17" customWidth="1"/>
    <col min="16" max="16" width="19.28515625" bestFit="1" customWidth="1"/>
    <col min="17" max="17" width="16.28515625" customWidth="1"/>
  </cols>
  <sheetData>
    <row r="1" spans="1:17" ht="23.25" x14ac:dyDescent="0.35">
      <c r="A1" s="101" t="s">
        <v>152</v>
      </c>
    </row>
    <row r="2" spans="1:17" x14ac:dyDescent="0.25">
      <c r="A2" s="100" t="s">
        <v>151</v>
      </c>
    </row>
    <row r="4" spans="1:17" s="97" customFormat="1" x14ac:dyDescent="0.25">
      <c r="A4" s="30" t="s">
        <v>178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x14ac:dyDescent="0.25">
      <c r="A5" s="70"/>
      <c r="B5" s="70" t="s">
        <v>21</v>
      </c>
      <c r="C5" s="70" t="s">
        <v>11</v>
      </c>
      <c r="D5" s="70" t="s">
        <v>189</v>
      </c>
      <c r="E5" s="70" t="s">
        <v>15</v>
      </c>
      <c r="F5" s="70" t="s">
        <v>190</v>
      </c>
      <c r="G5" s="70" t="s">
        <v>16</v>
      </c>
    </row>
    <row r="6" spans="1:17" x14ac:dyDescent="0.25">
      <c r="A6" s="43" t="s">
        <v>184</v>
      </c>
      <c r="B6" s="43">
        <v>10.5</v>
      </c>
      <c r="C6" s="43">
        <v>16</v>
      </c>
      <c r="D6" s="43">
        <v>8.1</v>
      </c>
      <c r="E6" s="43">
        <v>13</v>
      </c>
      <c r="F6" s="43">
        <v>9.1</v>
      </c>
      <c r="G6" s="43">
        <v>10.4</v>
      </c>
    </row>
    <row r="7" spans="1:17" x14ac:dyDescent="0.25">
      <c r="A7" s="43" t="s">
        <v>186</v>
      </c>
      <c r="B7" s="43">
        <v>75.8</v>
      </c>
      <c r="C7" s="43">
        <v>65.8</v>
      </c>
      <c r="D7" s="43">
        <v>77.099999999999994</v>
      </c>
      <c r="E7" s="43">
        <v>66</v>
      </c>
      <c r="F7" s="43">
        <v>81</v>
      </c>
      <c r="G7" s="43">
        <v>80</v>
      </c>
    </row>
    <row r="8" spans="1:17" x14ac:dyDescent="0.25">
      <c r="A8" s="43" t="s">
        <v>182</v>
      </c>
      <c r="B8" s="43">
        <v>7.7</v>
      </c>
      <c r="C8" s="43">
        <v>10</v>
      </c>
      <c r="D8" s="43">
        <v>7</v>
      </c>
      <c r="E8" s="43">
        <v>11</v>
      </c>
      <c r="F8" s="43">
        <v>7</v>
      </c>
      <c r="G8" s="43">
        <v>6.2</v>
      </c>
    </row>
    <row r="9" spans="1:17" x14ac:dyDescent="0.25">
      <c r="A9" s="43" t="s">
        <v>180</v>
      </c>
      <c r="B9" s="43">
        <v>5</v>
      </c>
      <c r="C9" s="43">
        <v>8.1999999999999993</v>
      </c>
      <c r="D9" s="43">
        <v>7.8</v>
      </c>
      <c r="E9" s="43">
        <v>10</v>
      </c>
      <c r="F9" s="43">
        <v>2.9</v>
      </c>
      <c r="G9" s="43">
        <v>3.4</v>
      </c>
    </row>
    <row r="13" spans="1:17" x14ac:dyDescent="0.25">
      <c r="A13" s="30" t="s">
        <v>434</v>
      </c>
    </row>
    <row r="14" spans="1:17" x14ac:dyDescent="0.25">
      <c r="A14" s="70"/>
      <c r="B14" s="70" t="s">
        <v>21</v>
      </c>
      <c r="C14" s="70" t="s">
        <v>11</v>
      </c>
      <c r="D14" s="70" t="s">
        <v>189</v>
      </c>
      <c r="E14" s="70" t="s">
        <v>15</v>
      </c>
      <c r="F14" s="70" t="s">
        <v>190</v>
      </c>
      <c r="G14" s="70" t="s">
        <v>16</v>
      </c>
    </row>
    <row r="15" spans="1:17" x14ac:dyDescent="0.25">
      <c r="A15" s="43" t="s">
        <v>232</v>
      </c>
      <c r="B15" s="43">
        <v>63</v>
      </c>
      <c r="C15" s="43">
        <v>56</v>
      </c>
      <c r="D15" s="43">
        <v>60</v>
      </c>
      <c r="E15" s="43">
        <v>66</v>
      </c>
      <c r="F15" s="43">
        <v>58</v>
      </c>
      <c r="G15" s="43">
        <v>53</v>
      </c>
    </row>
    <row r="16" spans="1:17" x14ac:dyDescent="0.25">
      <c r="A16" s="43" t="s">
        <v>234</v>
      </c>
      <c r="B16" s="43">
        <v>28</v>
      </c>
      <c r="C16" s="43">
        <v>29</v>
      </c>
      <c r="D16" s="43">
        <v>28</v>
      </c>
      <c r="E16" s="43">
        <v>18</v>
      </c>
      <c r="F16" s="43">
        <v>13</v>
      </c>
      <c r="G16" s="43">
        <v>26</v>
      </c>
    </row>
    <row r="17" spans="1:7" x14ac:dyDescent="0.25">
      <c r="A17" s="43" t="s">
        <v>235</v>
      </c>
      <c r="B17" s="43">
        <v>9</v>
      </c>
      <c r="C17" s="43">
        <v>15</v>
      </c>
      <c r="D17" s="43">
        <v>12</v>
      </c>
      <c r="E17" s="43">
        <v>16</v>
      </c>
      <c r="F17" s="43">
        <v>29</v>
      </c>
      <c r="G17" s="43">
        <v>21</v>
      </c>
    </row>
    <row r="20" spans="1:7" x14ac:dyDescent="0.25">
      <c r="A20" s="30" t="s">
        <v>435</v>
      </c>
    </row>
    <row r="21" spans="1:7" x14ac:dyDescent="0.25">
      <c r="A21" s="70" t="s">
        <v>203</v>
      </c>
      <c r="B21" s="70" t="s">
        <v>21</v>
      </c>
      <c r="C21" s="70" t="s">
        <v>11</v>
      </c>
      <c r="D21" s="70" t="s">
        <v>189</v>
      </c>
      <c r="E21" s="70" t="s">
        <v>15</v>
      </c>
      <c r="F21" s="70" t="s">
        <v>190</v>
      </c>
      <c r="G21" s="70" t="s">
        <v>16</v>
      </c>
    </row>
    <row r="22" spans="1:7" x14ac:dyDescent="0.25">
      <c r="A22" s="43" t="s">
        <v>204</v>
      </c>
      <c r="B22" s="43">
        <v>40</v>
      </c>
      <c r="C22" s="43">
        <v>45</v>
      </c>
      <c r="D22" s="43">
        <v>56.7</v>
      </c>
      <c r="E22" s="43">
        <v>81.8</v>
      </c>
      <c r="F22" s="43">
        <v>68.2</v>
      </c>
      <c r="G22" s="43">
        <v>62.4</v>
      </c>
    </row>
    <row r="23" spans="1:7" x14ac:dyDescent="0.25">
      <c r="A23" s="43" t="s">
        <v>205</v>
      </c>
      <c r="B23" s="43">
        <v>20</v>
      </c>
      <c r="C23" s="43">
        <v>30</v>
      </c>
      <c r="D23" s="43">
        <v>33.299999999999997</v>
      </c>
      <c r="E23" s="43">
        <v>30.3</v>
      </c>
      <c r="F23" s="43">
        <v>25.2</v>
      </c>
      <c r="G23" s="43">
        <v>26.2</v>
      </c>
    </row>
    <row r="24" spans="1:7" x14ac:dyDescent="0.25">
      <c r="A24" s="43" t="s">
        <v>206</v>
      </c>
      <c r="B24" s="43">
        <v>13.3</v>
      </c>
      <c r="C24" s="43">
        <v>5</v>
      </c>
      <c r="D24" s="43">
        <v>10</v>
      </c>
      <c r="E24" s="43">
        <v>21.2</v>
      </c>
      <c r="F24" s="43">
        <v>12.2</v>
      </c>
      <c r="G24" s="43">
        <v>12.2</v>
      </c>
    </row>
    <row r="25" spans="1:7" x14ac:dyDescent="0.25">
      <c r="A25" s="43" t="s">
        <v>207</v>
      </c>
      <c r="B25" s="43">
        <v>15.6</v>
      </c>
      <c r="C25" s="43">
        <v>5</v>
      </c>
      <c r="D25" s="43">
        <v>3.3</v>
      </c>
      <c r="E25" s="43">
        <v>15.2</v>
      </c>
      <c r="F25" s="43">
        <v>13.1</v>
      </c>
      <c r="G25" s="43">
        <v>11.9</v>
      </c>
    </row>
    <row r="26" spans="1:7" x14ac:dyDescent="0.25">
      <c r="A26" s="43" t="s">
        <v>208</v>
      </c>
      <c r="B26" s="43">
        <v>28.9</v>
      </c>
      <c r="C26" s="43">
        <v>10</v>
      </c>
      <c r="D26" s="43">
        <v>10</v>
      </c>
      <c r="E26" s="43">
        <v>12.1</v>
      </c>
      <c r="F26" s="43">
        <v>8.9</v>
      </c>
      <c r="G26" s="43">
        <v>11.9</v>
      </c>
    </row>
    <row r="27" spans="1:7" x14ac:dyDescent="0.25">
      <c r="A27" s="43" t="s">
        <v>209</v>
      </c>
      <c r="B27" s="43">
        <v>6.7</v>
      </c>
      <c r="C27" s="43">
        <v>7.5</v>
      </c>
      <c r="D27" s="43">
        <v>6.7</v>
      </c>
      <c r="E27" s="43">
        <v>27.3</v>
      </c>
      <c r="F27" s="43">
        <v>11.2</v>
      </c>
      <c r="G27" s="43">
        <v>11.3</v>
      </c>
    </row>
    <row r="28" spans="1:7" x14ac:dyDescent="0.25">
      <c r="A28" s="43" t="s">
        <v>210</v>
      </c>
      <c r="B28" s="43">
        <v>13.3</v>
      </c>
      <c r="C28" s="43">
        <v>0</v>
      </c>
      <c r="D28" s="43">
        <v>13.3</v>
      </c>
      <c r="E28" s="43">
        <v>6.1</v>
      </c>
      <c r="F28" s="43">
        <v>12.6</v>
      </c>
      <c r="G28" s="43">
        <v>10.8</v>
      </c>
    </row>
    <row r="29" spans="1:7" x14ac:dyDescent="0.25">
      <c r="A29" s="43" t="s">
        <v>211</v>
      </c>
      <c r="B29" s="43">
        <v>13.3</v>
      </c>
      <c r="C29" s="43">
        <v>0</v>
      </c>
      <c r="D29" s="43">
        <v>3.3</v>
      </c>
      <c r="E29" s="43">
        <v>0</v>
      </c>
      <c r="F29" s="43">
        <v>12.6</v>
      </c>
      <c r="G29" s="43">
        <v>9.4</v>
      </c>
    </row>
    <row r="33" spans="1:7" x14ac:dyDescent="0.25">
      <c r="A33" s="30" t="s">
        <v>191</v>
      </c>
    </row>
    <row r="34" spans="1:7" x14ac:dyDescent="0.25">
      <c r="A34" s="70" t="s">
        <v>188</v>
      </c>
      <c r="B34" s="70" t="s">
        <v>11</v>
      </c>
      <c r="C34" s="70" t="s">
        <v>189</v>
      </c>
      <c r="D34" s="70" t="s">
        <v>15</v>
      </c>
      <c r="E34" s="70" t="s">
        <v>190</v>
      </c>
      <c r="F34" s="70" t="s">
        <v>16</v>
      </c>
      <c r="G34" s="70" t="s">
        <v>21</v>
      </c>
    </row>
    <row r="35" spans="1:7" x14ac:dyDescent="0.25">
      <c r="A35" s="43" t="s">
        <v>192</v>
      </c>
      <c r="B35" s="43">
        <v>15.1</v>
      </c>
      <c r="C35" s="43">
        <v>19.8</v>
      </c>
      <c r="D35" s="43">
        <v>21.5</v>
      </c>
      <c r="E35" s="43">
        <v>21.2</v>
      </c>
      <c r="F35" s="43">
        <v>18.600000000000001</v>
      </c>
      <c r="G35" s="43">
        <v>18.8</v>
      </c>
    </row>
    <row r="36" spans="1:7" x14ac:dyDescent="0.25">
      <c r="A36" s="43" t="s">
        <v>193</v>
      </c>
      <c r="B36" s="43">
        <v>9.4</v>
      </c>
      <c r="C36" s="43">
        <v>9.9</v>
      </c>
      <c r="D36" s="43">
        <v>12.6</v>
      </c>
      <c r="E36" s="43">
        <v>9.4</v>
      </c>
      <c r="F36" s="43">
        <v>19.600000000000001</v>
      </c>
      <c r="G36" s="43">
        <v>16</v>
      </c>
    </row>
    <row r="37" spans="1:7" x14ac:dyDescent="0.25">
      <c r="A37" s="43" t="s">
        <v>194</v>
      </c>
      <c r="B37" s="43">
        <v>16.100000000000001</v>
      </c>
      <c r="C37" s="43">
        <v>13.2</v>
      </c>
      <c r="D37" s="43">
        <v>16.399999999999999</v>
      </c>
      <c r="E37" s="43">
        <v>12.9</v>
      </c>
      <c r="F37" s="43">
        <v>15.2</v>
      </c>
      <c r="G37" s="43">
        <v>15</v>
      </c>
    </row>
    <row r="38" spans="1:7" x14ac:dyDescent="0.25">
      <c r="A38" s="43" t="s">
        <v>195</v>
      </c>
      <c r="B38" s="43">
        <v>11.3</v>
      </c>
      <c r="C38" s="43">
        <v>14.3</v>
      </c>
      <c r="D38" s="43">
        <v>19</v>
      </c>
      <c r="E38" s="43">
        <v>17.7</v>
      </c>
      <c r="F38" s="43">
        <v>11.5</v>
      </c>
      <c r="G38" s="43">
        <v>13</v>
      </c>
    </row>
    <row r="39" spans="1:7" x14ac:dyDescent="0.25">
      <c r="A39" s="43" t="s">
        <v>196</v>
      </c>
      <c r="B39" s="43">
        <v>18.899999999999999</v>
      </c>
      <c r="C39" s="43">
        <v>14.3</v>
      </c>
      <c r="D39" s="43">
        <v>11.4</v>
      </c>
      <c r="E39" s="43">
        <v>12.9</v>
      </c>
      <c r="F39" s="43">
        <v>8.3000000000000007</v>
      </c>
      <c r="G39" s="43">
        <v>10.8</v>
      </c>
    </row>
    <row r="40" spans="1:7" x14ac:dyDescent="0.25">
      <c r="A40" s="43" t="s">
        <v>197</v>
      </c>
      <c r="B40" s="43">
        <v>16.100000000000001</v>
      </c>
      <c r="C40" s="43">
        <v>14.3</v>
      </c>
      <c r="D40" s="43">
        <v>1.3</v>
      </c>
      <c r="E40" s="43">
        <v>7.1</v>
      </c>
      <c r="F40" s="43">
        <v>9.9</v>
      </c>
      <c r="G40" s="43">
        <v>10</v>
      </c>
    </row>
    <row r="41" spans="1:7" x14ac:dyDescent="0.25">
      <c r="A41" s="43" t="s">
        <v>198</v>
      </c>
      <c r="B41" s="43">
        <v>5.6</v>
      </c>
      <c r="C41" s="43">
        <v>7.7</v>
      </c>
      <c r="D41" s="43">
        <v>3.8</v>
      </c>
      <c r="E41" s="43">
        <v>7.1</v>
      </c>
      <c r="F41" s="43">
        <v>11</v>
      </c>
      <c r="G41" s="43">
        <v>9.1</v>
      </c>
    </row>
    <row r="42" spans="1:7" x14ac:dyDescent="0.25">
      <c r="A42" s="43" t="s">
        <v>199</v>
      </c>
      <c r="B42" s="43">
        <v>4.7</v>
      </c>
      <c r="C42" s="43">
        <v>2.2000000000000002</v>
      </c>
      <c r="D42" s="43">
        <v>3.8</v>
      </c>
      <c r="E42" s="43">
        <v>2.4</v>
      </c>
      <c r="F42" s="43">
        <v>3.2</v>
      </c>
      <c r="G42" s="43">
        <v>3.2</v>
      </c>
    </row>
    <row r="43" spans="1:7" x14ac:dyDescent="0.25">
      <c r="A43" s="43" t="s">
        <v>200</v>
      </c>
      <c r="B43" s="43">
        <v>1.9</v>
      </c>
      <c r="C43" s="43">
        <v>2.2000000000000002</v>
      </c>
      <c r="D43" s="43">
        <v>6.3</v>
      </c>
      <c r="E43" s="43">
        <v>1.2</v>
      </c>
      <c r="F43" s="43">
        <v>1.3</v>
      </c>
      <c r="G43" s="43">
        <v>1.8</v>
      </c>
    </row>
    <row r="44" spans="1:7" x14ac:dyDescent="0.25">
      <c r="A44" s="43" t="s">
        <v>61</v>
      </c>
      <c r="B44" s="43">
        <v>0.9</v>
      </c>
      <c r="C44" s="43">
        <v>2.2000000000000002</v>
      </c>
      <c r="D44" s="43">
        <v>2.5</v>
      </c>
      <c r="E44" s="43">
        <v>5.9</v>
      </c>
      <c r="F44" s="43">
        <v>0.9</v>
      </c>
      <c r="G44" s="43">
        <v>1.6</v>
      </c>
    </row>
    <row r="45" spans="1:7" x14ac:dyDescent="0.25">
      <c r="A45" s="43" t="s">
        <v>201</v>
      </c>
      <c r="B45" s="43">
        <v>0</v>
      </c>
      <c r="C45" s="43">
        <v>0</v>
      </c>
      <c r="D45" s="43">
        <v>1.3</v>
      </c>
      <c r="E45" s="43">
        <v>2.4</v>
      </c>
      <c r="F45" s="43">
        <v>0.5</v>
      </c>
      <c r="G45" s="43">
        <v>0.6</v>
      </c>
    </row>
    <row r="49" spans="1:3" x14ac:dyDescent="0.25">
      <c r="A49" s="30" t="s">
        <v>436</v>
      </c>
    </row>
    <row r="50" spans="1:3" x14ac:dyDescent="0.25">
      <c r="A50" s="70" t="s">
        <v>213</v>
      </c>
      <c r="B50" s="70" t="s">
        <v>214</v>
      </c>
      <c r="C50" s="70" t="s">
        <v>78</v>
      </c>
    </row>
    <row r="51" spans="1:3" x14ac:dyDescent="0.25">
      <c r="A51" s="43" t="s">
        <v>215</v>
      </c>
      <c r="B51" s="43">
        <v>46</v>
      </c>
      <c r="C51" s="43">
        <v>12.7</v>
      </c>
    </row>
    <row r="52" spans="1:3" x14ac:dyDescent="0.25">
      <c r="A52" s="43" t="s">
        <v>216</v>
      </c>
      <c r="B52" s="43">
        <v>316</v>
      </c>
      <c r="C52" s="43">
        <v>87.3</v>
      </c>
    </row>
    <row r="56" spans="1:3" x14ac:dyDescent="0.25">
      <c r="A56" s="30" t="s">
        <v>437</v>
      </c>
    </row>
    <row r="57" spans="1:3" x14ac:dyDescent="0.25">
      <c r="A57" s="70" t="s">
        <v>358</v>
      </c>
      <c r="B57" s="70" t="s">
        <v>438</v>
      </c>
    </row>
    <row r="58" spans="1:3" x14ac:dyDescent="0.25">
      <c r="A58" s="43" t="s">
        <v>237</v>
      </c>
      <c r="B58" s="43">
        <v>30.9</v>
      </c>
    </row>
    <row r="87" ht="15" customHeight="1" x14ac:dyDescent="0.25"/>
    <row r="114" spans="1:17" s="97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94"/>
  <sheetViews>
    <sheetView workbookViewId="0">
      <selection activeCell="C7" sqref="B7:C13"/>
    </sheetView>
  </sheetViews>
  <sheetFormatPr defaultRowHeight="15" x14ac:dyDescent="0.25"/>
  <cols>
    <col min="1" max="1" width="18.140625" customWidth="1"/>
    <col min="9" max="9" width="27.5703125" customWidth="1"/>
  </cols>
  <sheetData>
    <row r="1" spans="1:23" ht="23.25" x14ac:dyDescent="0.25">
      <c r="A1" s="12" t="s">
        <v>72</v>
      </c>
    </row>
    <row r="3" spans="1:23" ht="21" customHeight="1" x14ac:dyDescent="0.25">
      <c r="A3" s="117" t="s">
        <v>131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</row>
    <row r="4" spans="1:23" ht="21.75" customHeight="1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</row>
    <row r="7" spans="1:23" x14ac:dyDescent="0.25">
      <c r="A7" s="30" t="s">
        <v>144</v>
      </c>
    </row>
    <row r="8" spans="1:23" x14ac:dyDescent="0.25">
      <c r="A8" s="43" t="s">
        <v>24</v>
      </c>
      <c r="B8" s="115" t="s">
        <v>96</v>
      </c>
      <c r="C8" s="115"/>
      <c r="D8" s="115" t="s">
        <v>97</v>
      </c>
      <c r="E8" s="115"/>
      <c r="F8" s="115" t="s">
        <v>22</v>
      </c>
      <c r="G8" s="115"/>
    </row>
    <row r="9" spans="1:23" x14ac:dyDescent="0.25">
      <c r="A9" s="43"/>
      <c r="B9" s="43" t="s">
        <v>77</v>
      </c>
      <c r="C9" s="43" t="s">
        <v>76</v>
      </c>
      <c r="D9" s="43" t="s">
        <v>77</v>
      </c>
      <c r="E9" s="43" t="s">
        <v>76</v>
      </c>
      <c r="F9" s="43" t="s">
        <v>77</v>
      </c>
      <c r="G9" s="43" t="s">
        <v>76</v>
      </c>
    </row>
    <row r="10" spans="1:23" x14ac:dyDescent="0.25">
      <c r="A10" s="43" t="s">
        <v>3</v>
      </c>
      <c r="B10" s="44">
        <v>75481</v>
      </c>
      <c r="C10" s="43">
        <v>47.8</v>
      </c>
      <c r="D10" s="44">
        <v>159985</v>
      </c>
      <c r="E10" s="43">
        <v>49.4</v>
      </c>
      <c r="F10" s="44">
        <v>235466</v>
      </c>
      <c r="G10" s="43">
        <v>48.9</v>
      </c>
    </row>
    <row r="11" spans="1:23" x14ac:dyDescent="0.25">
      <c r="A11" s="43" t="s">
        <v>4</v>
      </c>
      <c r="B11" s="44">
        <v>82351</v>
      </c>
      <c r="C11" s="43">
        <v>52.2</v>
      </c>
      <c r="D11" s="44">
        <v>164004</v>
      </c>
      <c r="E11" s="43">
        <v>50.6</v>
      </c>
      <c r="F11" s="44">
        <v>246354</v>
      </c>
      <c r="G11" s="43">
        <v>51.1</v>
      </c>
    </row>
    <row r="12" spans="1:23" x14ac:dyDescent="0.25">
      <c r="A12" s="43" t="s">
        <v>25</v>
      </c>
      <c r="B12" s="44">
        <v>157832</v>
      </c>
      <c r="C12" s="43">
        <v>100</v>
      </c>
      <c r="D12" s="44">
        <v>323989</v>
      </c>
      <c r="E12" s="43">
        <v>100</v>
      </c>
      <c r="F12" s="44">
        <v>481821</v>
      </c>
      <c r="G12" s="43">
        <v>100</v>
      </c>
    </row>
    <row r="17" spans="1:5" x14ac:dyDescent="0.25">
      <c r="A17" s="30" t="s">
        <v>145</v>
      </c>
    </row>
    <row r="18" spans="1:5" x14ac:dyDescent="0.25">
      <c r="A18" s="43"/>
      <c r="B18" s="43"/>
      <c r="C18" s="115" t="s">
        <v>24</v>
      </c>
      <c r="D18" s="115"/>
      <c r="E18" s="43"/>
    </row>
    <row r="19" spans="1:5" x14ac:dyDescent="0.25">
      <c r="A19" s="43" t="s">
        <v>26</v>
      </c>
      <c r="B19" s="43" t="s">
        <v>132</v>
      </c>
      <c r="C19" s="43" t="s">
        <v>3</v>
      </c>
      <c r="D19" s="43" t="s">
        <v>4</v>
      </c>
      <c r="E19" s="43" t="s">
        <v>133</v>
      </c>
    </row>
    <row r="20" spans="1:5" x14ac:dyDescent="0.25">
      <c r="A20" s="43" t="s">
        <v>5</v>
      </c>
      <c r="B20" s="44">
        <v>7201</v>
      </c>
      <c r="C20" s="43">
        <v>48.5</v>
      </c>
      <c r="D20" s="43">
        <v>51.5</v>
      </c>
      <c r="E20" s="43">
        <v>100</v>
      </c>
    </row>
    <row r="21" spans="1:5" x14ac:dyDescent="0.25">
      <c r="A21" s="43" t="s">
        <v>6</v>
      </c>
      <c r="B21" s="44">
        <v>28919</v>
      </c>
      <c r="C21" s="43">
        <v>54.6</v>
      </c>
      <c r="D21" s="43">
        <v>45.4</v>
      </c>
      <c r="E21" s="43">
        <v>100</v>
      </c>
    </row>
    <row r="22" spans="1:5" x14ac:dyDescent="0.25">
      <c r="A22" s="43" t="s">
        <v>7</v>
      </c>
      <c r="B22" s="44">
        <v>12638</v>
      </c>
      <c r="C22" s="43">
        <v>50.9</v>
      </c>
      <c r="D22" s="43">
        <v>49.1</v>
      </c>
      <c r="E22" s="43">
        <v>100</v>
      </c>
    </row>
    <row r="23" spans="1:5" x14ac:dyDescent="0.25">
      <c r="A23" s="43" t="s">
        <v>8</v>
      </c>
      <c r="B23" s="44">
        <v>1383</v>
      </c>
      <c r="C23" s="43">
        <v>54.1</v>
      </c>
      <c r="D23" s="43">
        <v>45.9</v>
      </c>
      <c r="E23" s="43">
        <v>100</v>
      </c>
    </row>
    <row r="24" spans="1:5" x14ac:dyDescent="0.25">
      <c r="A24" s="43" t="s">
        <v>9</v>
      </c>
      <c r="B24" s="44">
        <v>6031</v>
      </c>
      <c r="C24" s="43">
        <v>49.6</v>
      </c>
      <c r="D24" s="43">
        <v>50.4</v>
      </c>
      <c r="E24" s="43">
        <v>100</v>
      </c>
    </row>
    <row r="25" spans="1:5" x14ac:dyDescent="0.25">
      <c r="A25" s="43" t="s">
        <v>10</v>
      </c>
      <c r="B25" s="44">
        <v>7075</v>
      </c>
      <c r="C25" s="43">
        <v>49.3</v>
      </c>
      <c r="D25" s="43">
        <v>50.7</v>
      </c>
      <c r="E25" s="43">
        <v>100</v>
      </c>
    </row>
    <row r="26" spans="1:5" x14ac:dyDescent="0.25">
      <c r="A26" s="43" t="s">
        <v>11</v>
      </c>
      <c r="B26" s="44">
        <v>19435</v>
      </c>
      <c r="C26" s="43">
        <v>50.2</v>
      </c>
      <c r="D26" s="43">
        <v>49.8</v>
      </c>
      <c r="E26" s="43">
        <v>100</v>
      </c>
    </row>
    <row r="27" spans="1:5" x14ac:dyDescent="0.25">
      <c r="A27" s="43" t="s">
        <v>12</v>
      </c>
      <c r="B27" s="44">
        <v>18281</v>
      </c>
      <c r="C27" s="43">
        <v>51.9</v>
      </c>
      <c r="D27" s="43">
        <v>48.1</v>
      </c>
      <c r="E27" s="43">
        <v>100</v>
      </c>
    </row>
    <row r="28" spans="1:5" x14ac:dyDescent="0.25">
      <c r="A28" s="43" t="s">
        <v>149</v>
      </c>
      <c r="B28" s="44">
        <v>10543</v>
      </c>
      <c r="C28" s="43">
        <v>56.1</v>
      </c>
      <c r="D28" s="43">
        <v>43.9</v>
      </c>
      <c r="E28" s="43">
        <v>100</v>
      </c>
    </row>
    <row r="29" spans="1:5" x14ac:dyDescent="0.25">
      <c r="A29" s="43" t="s">
        <v>13</v>
      </c>
      <c r="B29" s="44">
        <v>11843</v>
      </c>
      <c r="C29" s="43">
        <v>51.3</v>
      </c>
      <c r="D29" s="43">
        <v>48.7</v>
      </c>
      <c r="E29" s="43">
        <v>100</v>
      </c>
    </row>
    <row r="30" spans="1:5" x14ac:dyDescent="0.25">
      <c r="A30" s="43" t="s">
        <v>148</v>
      </c>
      <c r="B30" s="44">
        <v>17459</v>
      </c>
      <c r="C30" s="43">
        <v>50.9</v>
      </c>
      <c r="D30" s="43">
        <v>49.1</v>
      </c>
      <c r="E30" s="43">
        <v>100</v>
      </c>
    </row>
    <row r="31" spans="1:5" x14ac:dyDescent="0.25">
      <c r="A31" s="43" t="s">
        <v>14</v>
      </c>
      <c r="B31" s="44">
        <v>32927</v>
      </c>
      <c r="C31" s="43">
        <v>52.9</v>
      </c>
      <c r="D31" s="43">
        <v>47.1</v>
      </c>
      <c r="E31" s="43">
        <v>100</v>
      </c>
    </row>
    <row r="32" spans="1:5" x14ac:dyDescent="0.25">
      <c r="A32" s="43" t="s">
        <v>15</v>
      </c>
      <c r="B32" s="44">
        <v>20203</v>
      </c>
      <c r="C32" s="43">
        <v>56.5</v>
      </c>
      <c r="D32" s="43">
        <v>43.5</v>
      </c>
      <c r="E32" s="43">
        <v>100</v>
      </c>
    </row>
    <row r="33" spans="1:5" x14ac:dyDescent="0.25">
      <c r="A33" s="43" t="s">
        <v>16</v>
      </c>
      <c r="B33" s="44">
        <v>51011</v>
      </c>
      <c r="C33" s="43">
        <v>58.3</v>
      </c>
      <c r="D33" s="43">
        <v>41.7</v>
      </c>
      <c r="E33" s="43">
        <v>100</v>
      </c>
    </row>
    <row r="34" spans="1:5" x14ac:dyDescent="0.25">
      <c r="A34" s="43" t="s">
        <v>17</v>
      </c>
      <c r="B34" s="44">
        <v>21744</v>
      </c>
      <c r="C34" s="43">
        <v>48.8</v>
      </c>
      <c r="D34" s="43">
        <v>51.2</v>
      </c>
      <c r="E34" s="43">
        <v>100</v>
      </c>
    </row>
    <row r="35" spans="1:5" x14ac:dyDescent="0.25">
      <c r="A35" s="43" t="s">
        <v>129</v>
      </c>
      <c r="B35" s="44">
        <v>7787</v>
      </c>
      <c r="C35" s="43">
        <v>50.7</v>
      </c>
      <c r="D35" s="43">
        <v>49.3</v>
      </c>
      <c r="E35" s="43">
        <v>100</v>
      </c>
    </row>
    <row r="36" spans="1:5" x14ac:dyDescent="0.25">
      <c r="A36" s="43" t="s">
        <v>18</v>
      </c>
      <c r="B36" s="44">
        <v>7643</v>
      </c>
      <c r="C36" s="43">
        <v>50.3</v>
      </c>
      <c r="D36" s="43">
        <v>49.7</v>
      </c>
      <c r="E36" s="43">
        <v>100</v>
      </c>
    </row>
    <row r="37" spans="1:5" x14ac:dyDescent="0.25">
      <c r="A37" s="43" t="s">
        <v>19</v>
      </c>
      <c r="B37" s="44">
        <v>11744</v>
      </c>
      <c r="C37" s="43">
        <v>51.8</v>
      </c>
      <c r="D37" s="43">
        <v>48.2</v>
      </c>
      <c r="E37" s="43">
        <v>100</v>
      </c>
    </row>
    <row r="38" spans="1:5" x14ac:dyDescent="0.25">
      <c r="A38" s="43" t="s">
        <v>150</v>
      </c>
      <c r="B38" s="44">
        <v>16332</v>
      </c>
      <c r="C38" s="43">
        <v>50.9</v>
      </c>
      <c r="D38" s="43">
        <v>49.1</v>
      </c>
      <c r="E38" s="43">
        <v>100</v>
      </c>
    </row>
    <row r="39" spans="1:5" x14ac:dyDescent="0.25">
      <c r="A39" s="43" t="s">
        <v>20</v>
      </c>
      <c r="B39" s="44">
        <v>9557</v>
      </c>
      <c r="C39" s="43">
        <v>49.1</v>
      </c>
      <c r="D39" s="43">
        <v>50.9</v>
      </c>
      <c r="E39" s="43">
        <v>100</v>
      </c>
    </row>
    <row r="40" spans="1:5" x14ac:dyDescent="0.25">
      <c r="A40" s="43" t="s">
        <v>21</v>
      </c>
      <c r="B40" s="44">
        <v>319758</v>
      </c>
      <c r="C40" s="43">
        <v>52.9</v>
      </c>
      <c r="D40" s="43">
        <v>47.1</v>
      </c>
      <c r="E40" s="43">
        <v>100</v>
      </c>
    </row>
    <row r="43" spans="1:5" x14ac:dyDescent="0.25">
      <c r="A43" s="30" t="s">
        <v>146</v>
      </c>
    </row>
    <row r="44" spans="1:5" x14ac:dyDescent="0.25">
      <c r="A44" s="115" t="s">
        <v>26</v>
      </c>
      <c r="B44" s="116" t="s">
        <v>134</v>
      </c>
      <c r="C44" s="115" t="s">
        <v>24</v>
      </c>
      <c r="D44" s="115"/>
      <c r="E44" s="43"/>
    </row>
    <row r="45" spans="1:5" ht="60" customHeight="1" x14ac:dyDescent="0.25">
      <c r="A45" s="115"/>
      <c r="B45" s="116"/>
      <c r="C45" s="43" t="s">
        <v>3</v>
      </c>
      <c r="D45" s="43" t="s">
        <v>4</v>
      </c>
      <c r="E45" s="43" t="s">
        <v>133</v>
      </c>
    </row>
    <row r="46" spans="1:5" x14ac:dyDescent="0.25">
      <c r="A46" s="43" t="s">
        <v>5</v>
      </c>
      <c r="B46" s="44">
        <v>10350</v>
      </c>
      <c r="C46" s="43">
        <v>73.3</v>
      </c>
      <c r="D46" s="43">
        <v>66.400000000000006</v>
      </c>
      <c r="E46" s="43">
        <v>69.599999999999994</v>
      </c>
    </row>
    <row r="47" spans="1:5" x14ac:dyDescent="0.25">
      <c r="A47" s="43" t="s">
        <v>6</v>
      </c>
      <c r="B47" s="44">
        <v>44367</v>
      </c>
      <c r="C47" s="43">
        <v>70</v>
      </c>
      <c r="D47" s="43">
        <v>60.2</v>
      </c>
      <c r="E47" s="43">
        <v>65.2</v>
      </c>
    </row>
    <row r="48" spans="1:5" x14ac:dyDescent="0.25">
      <c r="A48" s="43" t="s">
        <v>7</v>
      </c>
      <c r="B48" s="44">
        <v>17182</v>
      </c>
      <c r="C48" s="43">
        <v>74.7</v>
      </c>
      <c r="D48" s="43">
        <v>72.400000000000006</v>
      </c>
      <c r="E48" s="43">
        <v>73.599999999999994</v>
      </c>
    </row>
    <row r="49" spans="1:5" x14ac:dyDescent="0.25">
      <c r="A49" s="43" t="s">
        <v>8</v>
      </c>
      <c r="B49" s="44">
        <v>1834</v>
      </c>
      <c r="C49" s="43">
        <v>79.099999999999994</v>
      </c>
      <c r="D49" s="43">
        <v>71.400000000000006</v>
      </c>
      <c r="E49" s="43">
        <v>75.400000000000006</v>
      </c>
    </row>
    <row r="50" spans="1:5" x14ac:dyDescent="0.25">
      <c r="A50" s="43" t="s">
        <v>9</v>
      </c>
      <c r="B50" s="44">
        <v>9301</v>
      </c>
      <c r="C50" s="43">
        <v>67.7</v>
      </c>
      <c r="D50" s="43">
        <v>62.3</v>
      </c>
      <c r="E50" s="43">
        <v>64.8</v>
      </c>
    </row>
    <row r="51" spans="1:5" x14ac:dyDescent="0.25">
      <c r="A51" s="43" t="s">
        <v>10</v>
      </c>
      <c r="B51" s="44">
        <v>10226</v>
      </c>
      <c r="C51" s="43">
        <v>67.099999999999994</v>
      </c>
      <c r="D51" s="43">
        <v>71.400000000000006</v>
      </c>
      <c r="E51" s="43">
        <v>69.2</v>
      </c>
    </row>
    <row r="52" spans="1:5" x14ac:dyDescent="0.25">
      <c r="A52" s="43" t="s">
        <v>11</v>
      </c>
      <c r="B52" s="44">
        <v>27477</v>
      </c>
      <c r="C52" s="43">
        <v>71.7</v>
      </c>
      <c r="D52" s="43">
        <v>69.8</v>
      </c>
      <c r="E52" s="43">
        <v>70.7</v>
      </c>
    </row>
    <row r="53" spans="1:5" x14ac:dyDescent="0.25">
      <c r="A53" s="43" t="s">
        <v>12</v>
      </c>
      <c r="B53" s="44">
        <v>29220</v>
      </c>
      <c r="C53" s="43">
        <v>72.400000000000006</v>
      </c>
      <c r="D53" s="43">
        <v>54.5</v>
      </c>
      <c r="E53" s="43">
        <v>62.6</v>
      </c>
    </row>
    <row r="54" spans="1:5" x14ac:dyDescent="0.25">
      <c r="A54" s="43" t="s">
        <v>149</v>
      </c>
      <c r="B54" s="44">
        <v>17078</v>
      </c>
      <c r="C54" s="43">
        <v>68.5</v>
      </c>
      <c r="D54" s="43">
        <v>54.8</v>
      </c>
      <c r="E54" s="43">
        <v>61.7</v>
      </c>
    </row>
    <row r="55" spans="1:5" x14ac:dyDescent="0.25">
      <c r="A55" s="43" t="s">
        <v>13</v>
      </c>
      <c r="B55" s="44">
        <v>18583</v>
      </c>
      <c r="C55" s="43">
        <v>66.8</v>
      </c>
      <c r="D55" s="43">
        <v>60.8</v>
      </c>
      <c r="E55" s="43">
        <v>63.7</v>
      </c>
    </row>
    <row r="56" spans="1:5" x14ac:dyDescent="0.25">
      <c r="A56" s="43" t="s">
        <v>148</v>
      </c>
      <c r="B56" s="44">
        <v>24664</v>
      </c>
      <c r="C56" s="43">
        <v>72.599999999999994</v>
      </c>
      <c r="D56" s="43">
        <v>69</v>
      </c>
      <c r="E56" s="43">
        <v>70.8</v>
      </c>
    </row>
    <row r="57" spans="1:5" x14ac:dyDescent="0.25">
      <c r="A57" s="43" t="s">
        <v>14</v>
      </c>
      <c r="B57" s="44">
        <v>46239</v>
      </c>
      <c r="C57" s="43">
        <v>76.400000000000006</v>
      </c>
      <c r="D57" s="43">
        <v>66.2</v>
      </c>
      <c r="E57" s="43">
        <v>71.2</v>
      </c>
    </row>
    <row r="58" spans="1:5" x14ac:dyDescent="0.25">
      <c r="A58" s="43" t="s">
        <v>15</v>
      </c>
      <c r="B58" s="44">
        <v>31447</v>
      </c>
      <c r="C58" s="43">
        <v>70.8</v>
      </c>
      <c r="D58" s="43">
        <v>57.3</v>
      </c>
      <c r="E58" s="43">
        <v>64.2</v>
      </c>
    </row>
    <row r="59" spans="1:5" x14ac:dyDescent="0.25">
      <c r="A59" s="43" t="s">
        <v>16</v>
      </c>
      <c r="B59" s="44">
        <v>82665</v>
      </c>
      <c r="C59" s="43">
        <v>77</v>
      </c>
      <c r="D59" s="43">
        <v>48.3</v>
      </c>
      <c r="E59" s="43">
        <v>61.7</v>
      </c>
    </row>
    <row r="60" spans="1:5" x14ac:dyDescent="0.25">
      <c r="A60" s="43" t="s">
        <v>17</v>
      </c>
      <c r="B60" s="44">
        <v>31533</v>
      </c>
      <c r="C60" s="43">
        <v>67.400000000000006</v>
      </c>
      <c r="D60" s="43">
        <v>70.5</v>
      </c>
      <c r="E60" s="43">
        <v>69</v>
      </c>
    </row>
    <row r="61" spans="1:5" x14ac:dyDescent="0.25">
      <c r="A61" s="43" t="s">
        <v>129</v>
      </c>
      <c r="B61" s="44">
        <v>11720</v>
      </c>
      <c r="C61" s="43">
        <v>67.3</v>
      </c>
      <c r="D61" s="43">
        <v>65.599999999999994</v>
      </c>
      <c r="E61" s="43">
        <v>66.400000000000006</v>
      </c>
    </row>
    <row r="62" spans="1:5" x14ac:dyDescent="0.25">
      <c r="A62" s="43" t="s">
        <v>18</v>
      </c>
      <c r="B62" s="44">
        <v>12145</v>
      </c>
      <c r="C62" s="43">
        <v>65.5</v>
      </c>
      <c r="D62" s="43">
        <v>60.5</v>
      </c>
      <c r="E62" s="43">
        <v>62.9</v>
      </c>
    </row>
    <row r="63" spans="1:5" x14ac:dyDescent="0.25">
      <c r="A63" s="43" t="s">
        <v>19</v>
      </c>
      <c r="B63" s="44">
        <v>16203</v>
      </c>
      <c r="C63" s="43">
        <v>75.2</v>
      </c>
      <c r="D63" s="43">
        <v>69.7</v>
      </c>
      <c r="E63" s="43">
        <v>72.5</v>
      </c>
    </row>
    <row r="64" spans="1:5" x14ac:dyDescent="0.25">
      <c r="A64" s="43" t="s">
        <v>150</v>
      </c>
      <c r="B64" s="44">
        <v>25520</v>
      </c>
      <c r="C64" s="43">
        <v>67</v>
      </c>
      <c r="D64" s="43">
        <v>61.1</v>
      </c>
      <c r="E64" s="43">
        <v>64</v>
      </c>
    </row>
    <row r="65" spans="1:25" x14ac:dyDescent="0.25">
      <c r="A65" s="43" t="s">
        <v>20</v>
      </c>
      <c r="B65" s="44">
        <v>14065</v>
      </c>
      <c r="C65" s="43">
        <v>68.7</v>
      </c>
      <c r="D65" s="43">
        <v>67.2</v>
      </c>
      <c r="E65" s="43">
        <v>67.900000000000006</v>
      </c>
    </row>
    <row r="66" spans="1:25" x14ac:dyDescent="0.25">
      <c r="A66" s="43" t="s">
        <v>21</v>
      </c>
      <c r="B66" s="44">
        <v>481821</v>
      </c>
      <c r="C66" s="43">
        <v>71.8</v>
      </c>
      <c r="D66" s="43">
        <v>61.2</v>
      </c>
      <c r="E66" s="43">
        <v>66.400000000000006</v>
      </c>
    </row>
    <row r="70" spans="1:25" x14ac:dyDescent="0.25"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x14ac:dyDescent="0.25">
      <c r="A71" s="30" t="s">
        <v>147</v>
      </c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x14ac:dyDescent="0.25">
      <c r="A72" s="115" t="s">
        <v>26</v>
      </c>
      <c r="B72" s="115" t="s">
        <v>96</v>
      </c>
      <c r="C72" s="115"/>
      <c r="D72" s="115"/>
      <c r="E72" s="115" t="s">
        <v>97</v>
      </c>
      <c r="F72" s="115"/>
      <c r="G72" s="115"/>
      <c r="H72" s="115" t="s">
        <v>22</v>
      </c>
      <c r="I72" s="115"/>
      <c r="J72" s="115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x14ac:dyDescent="0.25">
      <c r="A73" s="115"/>
      <c r="B73" s="43" t="s">
        <v>3</v>
      </c>
      <c r="C73" s="43" t="s">
        <v>4</v>
      </c>
      <c r="D73" s="43" t="s">
        <v>22</v>
      </c>
      <c r="E73" s="43" t="s">
        <v>3</v>
      </c>
      <c r="F73" s="43" t="s">
        <v>4</v>
      </c>
      <c r="G73" s="43" t="s">
        <v>22</v>
      </c>
      <c r="H73" s="43" t="s">
        <v>3</v>
      </c>
      <c r="I73" s="43" t="s">
        <v>4</v>
      </c>
      <c r="J73" s="43" t="s">
        <v>22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x14ac:dyDescent="0.25">
      <c r="A74" s="43" t="s">
        <v>5</v>
      </c>
      <c r="B74" s="44">
        <v>24.8</v>
      </c>
      <c r="C74" s="43">
        <v>39.9</v>
      </c>
      <c r="D74" s="43">
        <v>32.799999999999997</v>
      </c>
      <c r="E74" s="44">
        <v>27.9</v>
      </c>
      <c r="F74" s="43">
        <v>30</v>
      </c>
      <c r="G74" s="43">
        <v>29</v>
      </c>
      <c r="H74" s="44">
        <v>26.7</v>
      </c>
      <c r="I74" s="43">
        <v>33.6</v>
      </c>
      <c r="J74" s="43">
        <v>30.4</v>
      </c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x14ac:dyDescent="0.25">
      <c r="A75" s="43" t="s">
        <v>6</v>
      </c>
      <c r="B75" s="43">
        <v>22</v>
      </c>
      <c r="C75" s="43">
        <v>47</v>
      </c>
      <c r="D75" s="43">
        <v>34.799999999999997</v>
      </c>
      <c r="E75" s="43">
        <v>35.200000000000003</v>
      </c>
      <c r="F75" s="43">
        <v>34.5</v>
      </c>
      <c r="G75" s="43">
        <v>34.9</v>
      </c>
      <c r="H75" s="43">
        <v>30</v>
      </c>
      <c r="I75" s="43">
        <v>39.799999999999997</v>
      </c>
      <c r="J75" s="43">
        <v>34.799999999999997</v>
      </c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x14ac:dyDescent="0.25">
      <c r="A76" s="43" t="s">
        <v>7</v>
      </c>
      <c r="B76" s="43">
        <v>28.7</v>
      </c>
      <c r="C76" s="43">
        <v>31.7</v>
      </c>
      <c r="D76" s="43">
        <v>30.2</v>
      </c>
      <c r="E76" s="43">
        <v>24.7</v>
      </c>
      <c r="F76" s="43">
        <v>27</v>
      </c>
      <c r="G76" s="43">
        <v>25.9</v>
      </c>
      <c r="H76" s="43">
        <v>25.3</v>
      </c>
      <c r="I76" s="43">
        <v>27.6</v>
      </c>
      <c r="J76" s="43">
        <v>26.4</v>
      </c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x14ac:dyDescent="0.25">
      <c r="A77" s="43" t="s">
        <v>8</v>
      </c>
      <c r="B77" s="43">
        <v>16.3</v>
      </c>
      <c r="C77" s="43">
        <v>29.7</v>
      </c>
      <c r="D77" s="43">
        <v>22.5</v>
      </c>
      <c r="E77" s="43">
        <v>22.9</v>
      </c>
      <c r="F77" s="43">
        <v>28.1</v>
      </c>
      <c r="G77" s="43">
        <v>25.5</v>
      </c>
      <c r="H77" s="43">
        <v>20.9</v>
      </c>
      <c r="I77" s="43">
        <v>28.6</v>
      </c>
      <c r="J77" s="43">
        <v>24.6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x14ac:dyDescent="0.25">
      <c r="A78" s="43" t="s">
        <v>9</v>
      </c>
      <c r="B78" s="43">
        <v>25.2</v>
      </c>
      <c r="C78" s="43">
        <v>45</v>
      </c>
      <c r="D78" s="43">
        <v>36.299999999999997</v>
      </c>
      <c r="E78" s="43">
        <v>33.700000000000003</v>
      </c>
      <c r="F78" s="43">
        <v>36</v>
      </c>
      <c r="G78" s="43">
        <v>34.9</v>
      </c>
      <c r="H78" s="43">
        <v>32.299999999999997</v>
      </c>
      <c r="I78" s="43">
        <v>37.700000000000003</v>
      </c>
      <c r="J78" s="43">
        <v>35.200000000000003</v>
      </c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x14ac:dyDescent="0.25">
      <c r="A79" s="43" t="s">
        <v>10</v>
      </c>
      <c r="B79" s="43">
        <v>24.1</v>
      </c>
      <c r="C79" s="43">
        <v>42.1</v>
      </c>
      <c r="D79" s="43">
        <v>32.799999999999997</v>
      </c>
      <c r="E79" s="43">
        <v>33.799999999999997</v>
      </c>
      <c r="F79" s="43">
        <v>27.3</v>
      </c>
      <c r="G79" s="43">
        <v>30.6</v>
      </c>
      <c r="H79" s="43">
        <v>32.9</v>
      </c>
      <c r="I79" s="43">
        <v>28.6</v>
      </c>
      <c r="J79" s="43">
        <v>30.8</v>
      </c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x14ac:dyDescent="0.25">
      <c r="A80" s="43" t="s">
        <v>11</v>
      </c>
      <c r="B80" s="43">
        <v>23.1</v>
      </c>
      <c r="C80" s="43">
        <v>46.9</v>
      </c>
      <c r="D80" s="43">
        <v>34.4</v>
      </c>
      <c r="E80" s="43">
        <v>29.6</v>
      </c>
      <c r="F80" s="43">
        <v>26.7</v>
      </c>
      <c r="G80" s="43">
        <v>28.1</v>
      </c>
      <c r="H80" s="43">
        <v>28.3</v>
      </c>
      <c r="I80" s="43">
        <v>30.2</v>
      </c>
      <c r="J80" s="43">
        <v>29.3</v>
      </c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x14ac:dyDescent="0.25">
      <c r="A81" s="43" t="s">
        <v>12</v>
      </c>
      <c r="B81" s="43">
        <v>26.8</v>
      </c>
      <c r="C81" s="43">
        <v>52.7</v>
      </c>
      <c r="D81" s="43">
        <v>41.5</v>
      </c>
      <c r="E81" s="43">
        <v>27.8</v>
      </c>
      <c r="F81" s="43">
        <v>43</v>
      </c>
      <c r="G81" s="43">
        <v>36.1</v>
      </c>
      <c r="H81" s="43">
        <v>27.6</v>
      </c>
      <c r="I81" s="43">
        <v>45.5</v>
      </c>
      <c r="J81" s="43">
        <v>37.4</v>
      </c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x14ac:dyDescent="0.25">
      <c r="A82" s="43" t="s">
        <v>149</v>
      </c>
      <c r="B82" s="43">
        <v>21.1</v>
      </c>
      <c r="C82" s="43">
        <v>51.7</v>
      </c>
      <c r="D82" s="43">
        <v>35.299999999999997</v>
      </c>
      <c r="E82" s="43">
        <v>35.5</v>
      </c>
      <c r="F82" s="43">
        <v>43.1</v>
      </c>
      <c r="G82" s="43">
        <v>39.299999999999997</v>
      </c>
      <c r="H82" s="43">
        <v>31.5</v>
      </c>
      <c r="I82" s="43">
        <v>45.2</v>
      </c>
      <c r="J82" s="43">
        <v>38.299999999999997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x14ac:dyDescent="0.25">
      <c r="A83" s="43" t="s">
        <v>13</v>
      </c>
      <c r="B83" s="43">
        <v>29.1</v>
      </c>
      <c r="C83" s="43">
        <v>50</v>
      </c>
      <c r="D83" s="43">
        <v>40.299999999999997</v>
      </c>
      <c r="E83" s="43">
        <v>34.1</v>
      </c>
      <c r="F83" s="43">
        <v>36.5</v>
      </c>
      <c r="G83" s="43">
        <v>35.299999999999997</v>
      </c>
      <c r="H83" s="43">
        <v>33.200000000000003</v>
      </c>
      <c r="I83" s="43">
        <v>39.200000000000003</v>
      </c>
      <c r="J83" s="43">
        <v>36.299999999999997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x14ac:dyDescent="0.25">
      <c r="A84" s="43" t="s">
        <v>148</v>
      </c>
      <c r="B84" s="43">
        <v>19.5</v>
      </c>
      <c r="C84" s="43">
        <v>38.9</v>
      </c>
      <c r="D84" s="43">
        <v>29.7</v>
      </c>
      <c r="E84" s="43">
        <v>30.4</v>
      </c>
      <c r="F84" s="43">
        <v>27.6</v>
      </c>
      <c r="G84" s="43">
        <v>29</v>
      </c>
      <c r="H84" s="43">
        <v>27.4</v>
      </c>
      <c r="I84" s="43">
        <v>31</v>
      </c>
      <c r="J84" s="43">
        <v>29.2</v>
      </c>
    </row>
    <row r="85" spans="1:25" x14ac:dyDescent="0.25">
      <c r="A85" s="43" t="s">
        <v>14</v>
      </c>
      <c r="B85" s="43">
        <v>21.7</v>
      </c>
      <c r="C85" s="43">
        <v>53.6</v>
      </c>
      <c r="D85" s="43">
        <v>38.5</v>
      </c>
      <c r="E85" s="43">
        <v>23.9</v>
      </c>
      <c r="F85" s="43">
        <v>30.4</v>
      </c>
      <c r="G85" s="43">
        <v>27.2</v>
      </c>
      <c r="H85" s="43">
        <v>23.6</v>
      </c>
      <c r="I85" s="43">
        <v>33.799999999999997</v>
      </c>
      <c r="J85" s="43">
        <v>28.8</v>
      </c>
    </row>
    <row r="86" spans="1:25" x14ac:dyDescent="0.25">
      <c r="A86" s="43" t="s">
        <v>15</v>
      </c>
      <c r="B86" s="43">
        <v>31.7</v>
      </c>
      <c r="C86" s="43">
        <v>60</v>
      </c>
      <c r="D86" s="43">
        <v>45.2</v>
      </c>
      <c r="E86" s="43">
        <v>28.1</v>
      </c>
      <c r="F86" s="43">
        <v>35.799999999999997</v>
      </c>
      <c r="G86" s="43">
        <v>31.9</v>
      </c>
      <c r="H86" s="43">
        <v>29.2</v>
      </c>
      <c r="I86" s="43">
        <v>42.7</v>
      </c>
      <c r="J86" s="43">
        <v>35.799999999999997</v>
      </c>
    </row>
    <row r="87" spans="1:25" x14ac:dyDescent="0.25">
      <c r="A87" s="43" t="s">
        <v>16</v>
      </c>
      <c r="B87" s="43">
        <v>22.2</v>
      </c>
      <c r="C87" s="43">
        <v>53.2</v>
      </c>
      <c r="D87" s="43">
        <v>38.9</v>
      </c>
      <c r="E87" s="43">
        <v>26.6</v>
      </c>
      <c r="F87" s="43">
        <v>44</v>
      </c>
      <c r="G87" s="43">
        <v>35.6</v>
      </c>
      <c r="H87" s="43">
        <v>23</v>
      </c>
      <c r="I87" s="43">
        <v>51.7</v>
      </c>
      <c r="J87" s="43">
        <v>38.299999999999997</v>
      </c>
    </row>
    <row r="88" spans="1:25" x14ac:dyDescent="0.25">
      <c r="A88" s="43" t="s">
        <v>17</v>
      </c>
      <c r="B88" s="43">
        <v>32.5</v>
      </c>
      <c r="C88" s="43">
        <v>39.1</v>
      </c>
      <c r="D88" s="43">
        <v>35.799999999999997</v>
      </c>
      <c r="E88" s="43">
        <v>32.6</v>
      </c>
      <c r="F88" s="43">
        <v>27.8</v>
      </c>
      <c r="G88" s="43">
        <v>30.2</v>
      </c>
      <c r="H88" s="43">
        <v>32.6</v>
      </c>
      <c r="I88" s="43">
        <v>29.5</v>
      </c>
      <c r="J88" s="43">
        <v>31</v>
      </c>
    </row>
    <row r="89" spans="1:25" x14ac:dyDescent="0.25">
      <c r="A89" s="43" t="s">
        <v>129</v>
      </c>
      <c r="B89" s="43">
        <v>27.1</v>
      </c>
      <c r="C89" s="43">
        <v>51.5</v>
      </c>
      <c r="D89" s="43">
        <v>38.5</v>
      </c>
      <c r="E89" s="43">
        <v>33.9</v>
      </c>
      <c r="F89" s="43">
        <v>31.3</v>
      </c>
      <c r="G89" s="43">
        <v>32.6</v>
      </c>
      <c r="H89" s="43">
        <v>32.700000000000003</v>
      </c>
      <c r="I89" s="43">
        <v>34.4</v>
      </c>
      <c r="J89" s="43">
        <v>33.6</v>
      </c>
    </row>
    <row r="90" spans="1:25" x14ac:dyDescent="0.25">
      <c r="A90" s="43" t="s">
        <v>18</v>
      </c>
      <c r="B90" s="43">
        <v>29.2</v>
      </c>
      <c r="C90" s="43">
        <v>42.1</v>
      </c>
      <c r="D90" s="43">
        <v>35.799999999999997</v>
      </c>
      <c r="E90" s="43">
        <v>35.700000000000003</v>
      </c>
      <c r="F90" s="43">
        <v>38.9</v>
      </c>
      <c r="G90" s="43">
        <v>37.4</v>
      </c>
      <c r="H90" s="43">
        <v>34.5</v>
      </c>
      <c r="I90" s="43">
        <v>39.5</v>
      </c>
      <c r="J90" s="43">
        <v>37.1</v>
      </c>
    </row>
    <row r="91" spans="1:25" x14ac:dyDescent="0.25">
      <c r="A91" s="43" t="s">
        <v>19</v>
      </c>
      <c r="B91" s="43">
        <v>26.3</v>
      </c>
      <c r="C91" s="43">
        <v>46.3</v>
      </c>
      <c r="D91" s="43">
        <v>36.799999999999997</v>
      </c>
      <c r="E91" s="43">
        <v>24.6</v>
      </c>
      <c r="F91" s="43">
        <v>28.1</v>
      </c>
      <c r="G91" s="43">
        <v>26.3</v>
      </c>
      <c r="H91" s="43">
        <v>24.8</v>
      </c>
      <c r="I91" s="43">
        <v>30.3</v>
      </c>
      <c r="J91" s="43">
        <v>27.5</v>
      </c>
    </row>
    <row r="92" spans="1:25" x14ac:dyDescent="0.25">
      <c r="A92" s="43" t="s">
        <v>150</v>
      </c>
      <c r="B92" s="43">
        <v>37.1</v>
      </c>
      <c r="C92" s="43">
        <v>61</v>
      </c>
      <c r="D92" s="43">
        <v>49.5</v>
      </c>
      <c r="E92" s="43">
        <v>31.7</v>
      </c>
      <c r="F92" s="43">
        <v>31.7</v>
      </c>
      <c r="G92" s="43">
        <v>31.7</v>
      </c>
      <c r="H92" s="43">
        <v>33</v>
      </c>
      <c r="I92" s="43">
        <v>38.9</v>
      </c>
      <c r="J92" s="43">
        <v>36</v>
      </c>
    </row>
    <row r="93" spans="1:25" x14ac:dyDescent="0.25">
      <c r="A93" s="43" t="s">
        <v>20</v>
      </c>
      <c r="B93" s="43">
        <v>26.4</v>
      </c>
      <c r="C93" s="43">
        <v>36.4</v>
      </c>
      <c r="D93" s="43">
        <v>31.4</v>
      </c>
      <c r="E93" s="43">
        <v>32.1</v>
      </c>
      <c r="F93" s="43">
        <v>32.200000000000003</v>
      </c>
      <c r="G93" s="43">
        <v>32.1</v>
      </c>
      <c r="H93" s="43">
        <v>31.3</v>
      </c>
      <c r="I93" s="43">
        <v>32.799999999999997</v>
      </c>
      <c r="J93" s="43">
        <v>32.1</v>
      </c>
    </row>
    <row r="94" spans="1:25" x14ac:dyDescent="0.25">
      <c r="A94" s="43" t="s">
        <v>21</v>
      </c>
      <c r="B94" s="43">
        <v>24.3</v>
      </c>
      <c r="C94" s="43">
        <v>50.5</v>
      </c>
      <c r="D94" s="43">
        <v>38</v>
      </c>
      <c r="E94" s="43">
        <v>30</v>
      </c>
      <c r="F94" s="43">
        <v>33</v>
      </c>
      <c r="G94" s="43">
        <v>31.5</v>
      </c>
      <c r="H94" s="43">
        <v>28.2</v>
      </c>
      <c r="I94" s="43">
        <v>38.799999999999997</v>
      </c>
      <c r="J94" s="43">
        <v>33.6</v>
      </c>
    </row>
  </sheetData>
  <mergeCells count="12">
    <mergeCell ref="A72:A73"/>
    <mergeCell ref="B72:D72"/>
    <mergeCell ref="E72:G72"/>
    <mergeCell ref="H72:J72"/>
    <mergeCell ref="A3:W4"/>
    <mergeCell ref="B8:C8"/>
    <mergeCell ref="D8:E8"/>
    <mergeCell ref="F8:G8"/>
    <mergeCell ref="C18:D18"/>
    <mergeCell ref="A44:A45"/>
    <mergeCell ref="B44:B45"/>
    <mergeCell ref="C44:D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Day 1-2 - Demo</vt:lpstr>
      <vt:lpstr>Day 1-2 - Hands-on</vt:lpstr>
      <vt:lpstr>Workbook</vt:lpstr>
      <vt:lpstr>Day 2 - Profile - Demo</vt:lpstr>
      <vt:lpstr>Day 2 - Profile - Hands-on</vt:lpstr>
      <vt:lpstr>Profile - Workbook</vt:lpstr>
      <vt:lpstr>Day 3 DEMO</vt:lpstr>
      <vt:lpstr>Day 3 HANDS-ON</vt:lpstr>
      <vt:lpstr>DV - Demo</vt:lpstr>
      <vt:lpstr>DV-Hands-on</vt:lpstr>
      <vt:lpstr>DV -Workbook</vt:lpstr>
      <vt:lpstr>Poverty Data 2017</vt:lpstr>
      <vt:lpstr>'Day 2 - Profile - Demo'!Print_Area</vt:lpstr>
      <vt:lpstr>'Profile - Workbook'!Print_Area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Riya</dc:creator>
  <cp:lastModifiedBy>iTM-1</cp:lastModifiedBy>
  <cp:lastPrinted>2020-10-30T09:02:59Z</cp:lastPrinted>
  <dcterms:created xsi:type="dcterms:W3CDTF">2020-10-15T06:47:29Z</dcterms:created>
  <dcterms:modified xsi:type="dcterms:W3CDTF">2020-11-02T10:03:53Z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65eb98b3-809a-43c4-afe1-a6c55e3d66a0</vt:lpwstr>
  </property>
</Properties>
</file>